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8610" windowHeight="6165"/>
  </bookViews>
  <sheets>
    <sheet name="PRESUPUESTO 22 " sheetId="53" r:id="rId1"/>
  </sheets>
  <definedNames>
    <definedName name="_xlnm.Print_Titles" localSheetId="0">'PRESUPUESTO 22 '!$1:$7</definedName>
  </definedNames>
  <calcPr calcId="144525"/>
</workbook>
</file>

<file path=xl/calcChain.xml><?xml version="1.0" encoding="utf-8"?>
<calcChain xmlns="http://schemas.openxmlformats.org/spreadsheetml/2006/main">
  <c r="C23" i="53" l="1"/>
  <c r="C24" i="53"/>
  <c r="C22" i="53"/>
  <c r="D337" i="53"/>
  <c r="D336" i="53" s="1"/>
  <c r="D335" i="53" s="1"/>
  <c r="E337" i="53"/>
  <c r="E336" i="53" s="1"/>
  <c r="E335" i="53" s="1"/>
  <c r="F337" i="53"/>
  <c r="F336" i="53" s="1"/>
  <c r="F335" i="53" s="1"/>
  <c r="G337" i="53"/>
  <c r="G336" i="53" s="1"/>
  <c r="G335" i="53" s="1"/>
  <c r="H337" i="53"/>
  <c r="H336" i="53" s="1"/>
  <c r="H335" i="53" s="1"/>
  <c r="I337" i="53"/>
  <c r="I336" i="53" s="1"/>
  <c r="I335" i="53" s="1"/>
  <c r="J337" i="53"/>
  <c r="J336" i="53" s="1"/>
  <c r="J335" i="53" s="1"/>
  <c r="K337" i="53"/>
  <c r="K336" i="53" s="1"/>
  <c r="K335" i="53" s="1"/>
  <c r="L337" i="53"/>
  <c r="L336" i="53" s="1"/>
  <c r="L335" i="53" s="1"/>
  <c r="M337" i="53"/>
  <c r="M336" i="53" s="1"/>
  <c r="M335" i="53" s="1"/>
  <c r="N337" i="53"/>
  <c r="N336" i="53" s="1"/>
  <c r="N335" i="53" s="1"/>
  <c r="O337" i="53"/>
  <c r="O336" i="53" s="1"/>
  <c r="O335" i="53" s="1"/>
  <c r="D331" i="53"/>
  <c r="E331" i="53"/>
  <c r="F331" i="53"/>
  <c r="G331" i="53"/>
  <c r="H331" i="53"/>
  <c r="I331" i="53"/>
  <c r="J331" i="53"/>
  <c r="K331" i="53"/>
  <c r="L331" i="53"/>
  <c r="M331" i="53"/>
  <c r="N331" i="53"/>
  <c r="O331" i="53"/>
  <c r="D329" i="53"/>
  <c r="D328" i="53" s="1"/>
  <c r="E329" i="53"/>
  <c r="E328" i="53" s="1"/>
  <c r="F329" i="53"/>
  <c r="F328" i="53" s="1"/>
  <c r="G329" i="53"/>
  <c r="G328" i="53" s="1"/>
  <c r="H329" i="53"/>
  <c r="H328" i="53" s="1"/>
  <c r="I329" i="53"/>
  <c r="I328" i="53" s="1"/>
  <c r="J329" i="53"/>
  <c r="J328" i="53" s="1"/>
  <c r="K329" i="53"/>
  <c r="K328" i="53" s="1"/>
  <c r="L329" i="53"/>
  <c r="L328" i="53" s="1"/>
  <c r="M329" i="53"/>
  <c r="M328" i="53" s="1"/>
  <c r="N329" i="53"/>
  <c r="N328" i="53" s="1"/>
  <c r="O329" i="53"/>
  <c r="O328" i="53" s="1"/>
  <c r="D325" i="53"/>
  <c r="E325" i="53"/>
  <c r="F325" i="53"/>
  <c r="G325" i="53"/>
  <c r="H325" i="53"/>
  <c r="I325" i="53"/>
  <c r="J325" i="53"/>
  <c r="K325" i="53"/>
  <c r="L325" i="53"/>
  <c r="M325" i="53"/>
  <c r="N325" i="53"/>
  <c r="O325" i="53"/>
  <c r="D312" i="53"/>
  <c r="E312" i="53"/>
  <c r="F312" i="53"/>
  <c r="G312" i="53"/>
  <c r="H312" i="53"/>
  <c r="I312" i="53"/>
  <c r="J312" i="53"/>
  <c r="K312" i="53"/>
  <c r="L312" i="53"/>
  <c r="M312" i="53"/>
  <c r="N312" i="53"/>
  <c r="O312" i="53"/>
  <c r="D305" i="53"/>
  <c r="E305" i="53"/>
  <c r="F305" i="53"/>
  <c r="G305" i="53"/>
  <c r="H305" i="53"/>
  <c r="I305" i="53"/>
  <c r="J305" i="53"/>
  <c r="K305" i="53"/>
  <c r="L305" i="53"/>
  <c r="M305" i="53"/>
  <c r="N305" i="53"/>
  <c r="O305" i="53"/>
  <c r="D299" i="53"/>
  <c r="E299" i="53"/>
  <c r="F299" i="53"/>
  <c r="G299" i="53"/>
  <c r="H299" i="53"/>
  <c r="I299" i="53"/>
  <c r="J299" i="53"/>
  <c r="K299" i="53"/>
  <c r="L299" i="53"/>
  <c r="M299" i="53"/>
  <c r="N299" i="53"/>
  <c r="O299" i="53"/>
  <c r="D293" i="53"/>
  <c r="D292" i="53" s="1"/>
  <c r="E293" i="53"/>
  <c r="E292" i="53" s="1"/>
  <c r="F293" i="53"/>
  <c r="F292" i="53" s="1"/>
  <c r="G293" i="53"/>
  <c r="G292" i="53" s="1"/>
  <c r="H293" i="53"/>
  <c r="H292" i="53" s="1"/>
  <c r="I293" i="53"/>
  <c r="I292" i="53" s="1"/>
  <c r="J293" i="53"/>
  <c r="J292" i="53" s="1"/>
  <c r="K293" i="53"/>
  <c r="K292" i="53" s="1"/>
  <c r="L293" i="53"/>
  <c r="L292" i="53" s="1"/>
  <c r="M293" i="53"/>
  <c r="M292" i="53" s="1"/>
  <c r="N293" i="53"/>
  <c r="N292" i="53" s="1"/>
  <c r="O293" i="53"/>
  <c r="O292" i="53" s="1"/>
  <c r="D290" i="53"/>
  <c r="E290" i="53"/>
  <c r="F290" i="53"/>
  <c r="G290" i="53"/>
  <c r="H290" i="53"/>
  <c r="I290" i="53"/>
  <c r="J290" i="53"/>
  <c r="K290" i="53"/>
  <c r="L290" i="53"/>
  <c r="M290" i="53"/>
  <c r="N290" i="53"/>
  <c r="O290" i="53"/>
  <c r="D287" i="53"/>
  <c r="E287" i="53"/>
  <c r="F287" i="53"/>
  <c r="G287" i="53"/>
  <c r="H287" i="53"/>
  <c r="I287" i="53"/>
  <c r="J287" i="53"/>
  <c r="K287" i="53"/>
  <c r="L287" i="53"/>
  <c r="M287" i="53"/>
  <c r="N287" i="53"/>
  <c r="O287" i="53"/>
  <c r="D285" i="53"/>
  <c r="E285" i="53"/>
  <c r="F285" i="53"/>
  <c r="G285" i="53"/>
  <c r="H285" i="53"/>
  <c r="I285" i="53"/>
  <c r="J285" i="53"/>
  <c r="K285" i="53"/>
  <c r="L285" i="53"/>
  <c r="M285" i="53"/>
  <c r="N285" i="53"/>
  <c r="O285" i="53"/>
  <c r="D283" i="53"/>
  <c r="E283" i="53"/>
  <c r="F283" i="53"/>
  <c r="G283" i="53"/>
  <c r="H283" i="53"/>
  <c r="I283" i="53"/>
  <c r="J283" i="53"/>
  <c r="K283" i="53"/>
  <c r="L283" i="53"/>
  <c r="M283" i="53"/>
  <c r="N283" i="53"/>
  <c r="O283" i="53"/>
  <c r="D277" i="53"/>
  <c r="D276" i="53" s="1"/>
  <c r="E277" i="53"/>
  <c r="E276" i="53" s="1"/>
  <c r="F277" i="53"/>
  <c r="F276" i="53" s="1"/>
  <c r="G277" i="53"/>
  <c r="G276" i="53" s="1"/>
  <c r="H277" i="53"/>
  <c r="H276" i="53" s="1"/>
  <c r="I277" i="53"/>
  <c r="I276" i="53" s="1"/>
  <c r="J277" i="53"/>
  <c r="J276" i="53" s="1"/>
  <c r="K277" i="53"/>
  <c r="K276" i="53" s="1"/>
  <c r="L277" i="53"/>
  <c r="L276" i="53" s="1"/>
  <c r="M277" i="53"/>
  <c r="M276" i="53" s="1"/>
  <c r="N277" i="53"/>
  <c r="N276" i="53" s="1"/>
  <c r="O277" i="53"/>
  <c r="O276" i="53" s="1"/>
  <c r="D273" i="53"/>
  <c r="D272" i="53" s="1"/>
  <c r="E273" i="53"/>
  <c r="E272" i="53" s="1"/>
  <c r="F273" i="53"/>
  <c r="F272" i="53" s="1"/>
  <c r="G273" i="53"/>
  <c r="G272" i="53" s="1"/>
  <c r="H273" i="53"/>
  <c r="H272" i="53" s="1"/>
  <c r="I273" i="53"/>
  <c r="I272" i="53" s="1"/>
  <c r="J273" i="53"/>
  <c r="J272" i="53" s="1"/>
  <c r="K273" i="53"/>
  <c r="K272" i="53" s="1"/>
  <c r="L273" i="53"/>
  <c r="L272" i="53" s="1"/>
  <c r="M273" i="53"/>
  <c r="M272" i="53" s="1"/>
  <c r="N273" i="53"/>
  <c r="N272" i="53" s="1"/>
  <c r="O273" i="53"/>
  <c r="O272" i="53" s="1"/>
  <c r="D257" i="53"/>
  <c r="D256" i="53" s="1"/>
  <c r="E257" i="53"/>
  <c r="E256" i="53" s="1"/>
  <c r="F257" i="53"/>
  <c r="F256" i="53" s="1"/>
  <c r="G257" i="53"/>
  <c r="G256" i="53" s="1"/>
  <c r="H257" i="53"/>
  <c r="H256" i="53" s="1"/>
  <c r="I257" i="53"/>
  <c r="I256" i="53" s="1"/>
  <c r="J257" i="53"/>
  <c r="J256" i="53" s="1"/>
  <c r="K257" i="53"/>
  <c r="K256" i="53" s="1"/>
  <c r="L257" i="53"/>
  <c r="L256" i="53" s="1"/>
  <c r="M257" i="53"/>
  <c r="M256" i="53" s="1"/>
  <c r="N257" i="53"/>
  <c r="N256" i="53" s="1"/>
  <c r="O257" i="53"/>
  <c r="O256" i="53" s="1"/>
  <c r="D251" i="53"/>
  <c r="E251" i="53"/>
  <c r="F251" i="53"/>
  <c r="G251" i="53"/>
  <c r="H251" i="53"/>
  <c r="I251" i="53"/>
  <c r="J251" i="53"/>
  <c r="K251" i="53"/>
  <c r="L251" i="53"/>
  <c r="M251" i="53"/>
  <c r="N251" i="53"/>
  <c r="O251" i="53"/>
  <c r="D244" i="53"/>
  <c r="D243" i="53" s="1"/>
  <c r="D242" i="53" s="1"/>
  <c r="E244" i="53"/>
  <c r="E243" i="53" s="1"/>
  <c r="E242" i="53" s="1"/>
  <c r="F244" i="53"/>
  <c r="F243" i="53" s="1"/>
  <c r="F242" i="53" s="1"/>
  <c r="G244" i="53"/>
  <c r="G243" i="53" s="1"/>
  <c r="G242" i="53" s="1"/>
  <c r="H244" i="53"/>
  <c r="H243" i="53" s="1"/>
  <c r="H242" i="53" s="1"/>
  <c r="I244" i="53"/>
  <c r="I243" i="53" s="1"/>
  <c r="I242" i="53" s="1"/>
  <c r="J244" i="53"/>
  <c r="J243" i="53" s="1"/>
  <c r="J242" i="53" s="1"/>
  <c r="K244" i="53"/>
  <c r="K243" i="53" s="1"/>
  <c r="K242" i="53" s="1"/>
  <c r="L244" i="53"/>
  <c r="L243" i="53" s="1"/>
  <c r="L242" i="53" s="1"/>
  <c r="M244" i="53"/>
  <c r="M243" i="53" s="1"/>
  <c r="M242" i="53" s="1"/>
  <c r="N244" i="53"/>
  <c r="N243" i="53" s="1"/>
  <c r="N242" i="53" s="1"/>
  <c r="O244" i="53"/>
  <c r="O243" i="53" s="1"/>
  <c r="O242" i="53" s="1"/>
  <c r="D49" i="53"/>
  <c r="E49" i="53"/>
  <c r="F49" i="53"/>
  <c r="G49" i="53"/>
  <c r="H49" i="53"/>
  <c r="I49" i="53"/>
  <c r="J49" i="53"/>
  <c r="K49" i="53"/>
  <c r="L49" i="53"/>
  <c r="N49" i="53"/>
  <c r="D39" i="53"/>
  <c r="E39" i="53"/>
  <c r="F39" i="53"/>
  <c r="G39" i="53"/>
  <c r="H39" i="53"/>
  <c r="I39" i="53"/>
  <c r="J39" i="53"/>
  <c r="K39" i="53"/>
  <c r="M39" i="53"/>
  <c r="N39" i="53"/>
  <c r="D35" i="53"/>
  <c r="D34" i="53" s="1"/>
  <c r="E35" i="53"/>
  <c r="E34" i="53" s="1"/>
  <c r="F35" i="53"/>
  <c r="F34" i="53" s="1"/>
  <c r="G35" i="53"/>
  <c r="G34" i="53" s="1"/>
  <c r="H35" i="53"/>
  <c r="H34" i="53" s="1"/>
  <c r="I35" i="53"/>
  <c r="I34" i="53" s="1"/>
  <c r="J35" i="53"/>
  <c r="J34" i="53" s="1"/>
  <c r="K35" i="53"/>
  <c r="K34" i="53" s="1"/>
  <c r="L35" i="53"/>
  <c r="L34" i="53" s="1"/>
  <c r="M35" i="53"/>
  <c r="M34" i="53" s="1"/>
  <c r="N35" i="53"/>
  <c r="N34" i="53" s="1"/>
  <c r="O35" i="53"/>
  <c r="O34" i="53" s="1"/>
  <c r="D32" i="53"/>
  <c r="D31" i="53" s="1"/>
  <c r="E32" i="53"/>
  <c r="E31" i="53" s="1"/>
  <c r="F32" i="53"/>
  <c r="F31" i="53" s="1"/>
  <c r="G32" i="53"/>
  <c r="G31" i="53" s="1"/>
  <c r="H32" i="53"/>
  <c r="H31" i="53" s="1"/>
  <c r="I32" i="53"/>
  <c r="I31" i="53" s="1"/>
  <c r="J32" i="53"/>
  <c r="J31" i="53" s="1"/>
  <c r="K32" i="53"/>
  <c r="K31" i="53" s="1"/>
  <c r="L32" i="53"/>
  <c r="L31" i="53" s="1"/>
  <c r="M32" i="53"/>
  <c r="M31" i="53" s="1"/>
  <c r="N32" i="53"/>
  <c r="N31" i="53" s="1"/>
  <c r="O32" i="53"/>
  <c r="O31" i="53" s="1"/>
  <c r="D28" i="53"/>
  <c r="D27" i="53" s="1"/>
  <c r="E28" i="53"/>
  <c r="E27" i="53" s="1"/>
  <c r="F28" i="53"/>
  <c r="F27" i="53" s="1"/>
  <c r="G28" i="53"/>
  <c r="G27" i="53" s="1"/>
  <c r="H28" i="53"/>
  <c r="H27" i="53" s="1"/>
  <c r="I28" i="53"/>
  <c r="I27" i="53" s="1"/>
  <c r="J28" i="53"/>
  <c r="J27" i="53" s="1"/>
  <c r="K28" i="53"/>
  <c r="K27" i="53" s="1"/>
  <c r="L28" i="53"/>
  <c r="L27" i="53" s="1"/>
  <c r="M28" i="53"/>
  <c r="M27" i="53" s="1"/>
  <c r="N28" i="53"/>
  <c r="N27" i="53" s="1"/>
  <c r="O28" i="53"/>
  <c r="O27" i="53" s="1"/>
  <c r="D25" i="53"/>
  <c r="E25" i="53"/>
  <c r="F25" i="53"/>
  <c r="G25" i="53"/>
  <c r="H25" i="53"/>
  <c r="I25" i="53"/>
  <c r="J25" i="53"/>
  <c r="K25" i="53"/>
  <c r="L25" i="53"/>
  <c r="M25" i="53"/>
  <c r="N25" i="53"/>
  <c r="O25" i="53"/>
  <c r="D20" i="53"/>
  <c r="E20" i="53"/>
  <c r="F20" i="53"/>
  <c r="G20" i="53"/>
  <c r="H20" i="53"/>
  <c r="I20" i="53"/>
  <c r="J20" i="53"/>
  <c r="K20" i="53"/>
  <c r="L20" i="53"/>
  <c r="M20" i="53"/>
  <c r="N20" i="53"/>
  <c r="O20" i="53"/>
  <c r="E17" i="53"/>
  <c r="E16" i="53" s="1"/>
  <c r="F17" i="53"/>
  <c r="F16" i="53" s="1"/>
  <c r="G17" i="53"/>
  <c r="G16" i="53" s="1"/>
  <c r="H17" i="53"/>
  <c r="H16" i="53" s="1"/>
  <c r="I17" i="53"/>
  <c r="I16" i="53" s="1"/>
  <c r="J17" i="53"/>
  <c r="J16" i="53" s="1"/>
  <c r="K17" i="53"/>
  <c r="K16" i="53" s="1"/>
  <c r="L17" i="53"/>
  <c r="L16" i="53" s="1"/>
  <c r="M17" i="53"/>
  <c r="M16" i="53" s="1"/>
  <c r="N17" i="53"/>
  <c r="N16" i="53" s="1"/>
  <c r="O17" i="53"/>
  <c r="O16" i="53" s="1"/>
  <c r="D14" i="53"/>
  <c r="E14" i="53"/>
  <c r="F14" i="53"/>
  <c r="G14" i="53"/>
  <c r="H14" i="53"/>
  <c r="I14" i="53"/>
  <c r="J14" i="53"/>
  <c r="K14" i="53"/>
  <c r="L14" i="53"/>
  <c r="M14" i="53"/>
  <c r="N14" i="53"/>
  <c r="O14" i="53"/>
  <c r="D11" i="53"/>
  <c r="D10" i="53" s="1"/>
  <c r="E11" i="53"/>
  <c r="E10" i="53" s="1"/>
  <c r="F11" i="53"/>
  <c r="F10" i="53" s="1"/>
  <c r="G11" i="53"/>
  <c r="G10" i="53" s="1"/>
  <c r="H11" i="53"/>
  <c r="H10" i="53" s="1"/>
  <c r="I11" i="53"/>
  <c r="I10" i="53" s="1"/>
  <c r="J11" i="53"/>
  <c r="J10" i="53" s="1"/>
  <c r="K11" i="53"/>
  <c r="K10" i="53" s="1"/>
  <c r="L11" i="53"/>
  <c r="L10" i="53" s="1"/>
  <c r="M11" i="53"/>
  <c r="M10" i="53" s="1"/>
  <c r="N11" i="53"/>
  <c r="N10" i="53" s="1"/>
  <c r="O11" i="53"/>
  <c r="O10" i="53" s="1"/>
  <c r="C334" i="53"/>
  <c r="C297" i="53"/>
  <c r="C298" i="53"/>
  <c r="C301" i="53"/>
  <c r="C302" i="53"/>
  <c r="C303" i="53"/>
  <c r="C304" i="53"/>
  <c r="C307" i="53"/>
  <c r="C308" i="53"/>
  <c r="C309" i="53"/>
  <c r="D157" i="53"/>
  <c r="C332" i="53"/>
  <c r="C324" i="53"/>
  <c r="C323" i="53"/>
  <c r="C322" i="53"/>
  <c r="C321" i="53"/>
  <c r="C320" i="53"/>
  <c r="C319" i="53"/>
  <c r="C318" i="53"/>
  <c r="C317" i="53"/>
  <c r="C316" i="53"/>
  <c r="C315" i="53"/>
  <c r="C306" i="53"/>
  <c r="C296" i="53"/>
  <c r="C295" i="53"/>
  <c r="C294" i="53"/>
  <c r="C293" i="53" s="1"/>
  <c r="C291" i="53"/>
  <c r="C289" i="53"/>
  <c r="C288" i="53"/>
  <c r="C286" i="53"/>
  <c r="C285" i="53" s="1"/>
  <c r="C284" i="53"/>
  <c r="C283" i="53" s="1"/>
  <c r="C282" i="53"/>
  <c r="C281" i="53"/>
  <c r="C280" i="53"/>
  <c r="C279" i="53"/>
  <c r="C278" i="53"/>
  <c r="C275" i="53"/>
  <c r="C274" i="53"/>
  <c r="C271" i="53"/>
  <c r="C270" i="53"/>
  <c r="C269" i="53"/>
  <c r="C268" i="53"/>
  <c r="C267" i="53"/>
  <c r="C266" i="53"/>
  <c r="C265" i="53"/>
  <c r="C264" i="53"/>
  <c r="C263" i="53"/>
  <c r="C262" i="53"/>
  <c r="C261" i="53"/>
  <c r="C260" i="53"/>
  <c r="C259" i="53"/>
  <c r="C258" i="53"/>
  <c r="C254" i="53"/>
  <c r="C253" i="53"/>
  <c r="C252" i="53"/>
  <c r="C250" i="53"/>
  <c r="C249" i="53"/>
  <c r="C248" i="53"/>
  <c r="C247" i="53"/>
  <c r="C246" i="53"/>
  <c r="C245" i="53"/>
  <c r="C241" i="53"/>
  <c r="C240" i="53"/>
  <c r="C239" i="53"/>
  <c r="C238" i="53"/>
  <c r="C237" i="53"/>
  <c r="O236" i="53"/>
  <c r="O235" i="53" s="1"/>
  <c r="N236" i="53"/>
  <c r="N235" i="53" s="1"/>
  <c r="M236" i="53"/>
  <c r="M235" i="53" s="1"/>
  <c r="L236" i="53"/>
  <c r="L235" i="53" s="1"/>
  <c r="K236" i="53"/>
  <c r="K235" i="53" s="1"/>
  <c r="J236" i="53"/>
  <c r="I236" i="53"/>
  <c r="I235" i="53" s="1"/>
  <c r="H236" i="53"/>
  <c r="H235" i="53" s="1"/>
  <c r="G236" i="53"/>
  <c r="G235" i="53" s="1"/>
  <c r="F236" i="53"/>
  <c r="F235" i="53" s="1"/>
  <c r="E236" i="53"/>
  <c r="E235" i="53" s="1"/>
  <c r="D236" i="53"/>
  <c r="D235" i="53" s="1"/>
  <c r="J235" i="53"/>
  <c r="C234" i="53"/>
  <c r="C233" i="53"/>
  <c r="O232" i="53"/>
  <c r="N232" i="53"/>
  <c r="M232" i="53"/>
  <c r="L232" i="53"/>
  <c r="K232" i="53"/>
  <c r="J232" i="53"/>
  <c r="I232" i="53"/>
  <c r="H232" i="53"/>
  <c r="G232" i="53"/>
  <c r="F232" i="53"/>
  <c r="E232" i="53"/>
  <c r="D232" i="53"/>
  <c r="C231" i="53"/>
  <c r="C230" i="53"/>
  <c r="O229" i="53"/>
  <c r="N229" i="53"/>
  <c r="M229" i="53"/>
  <c r="L229" i="53"/>
  <c r="K229" i="53"/>
  <c r="J229" i="53"/>
  <c r="I229" i="53"/>
  <c r="H229" i="53"/>
  <c r="G229" i="53"/>
  <c r="F229" i="53"/>
  <c r="E229" i="53"/>
  <c r="D229" i="53"/>
  <c r="C228" i="53"/>
  <c r="C227" i="53" s="1"/>
  <c r="O227" i="53"/>
  <c r="N227" i="53"/>
  <c r="M227" i="53"/>
  <c r="L227" i="53"/>
  <c r="K227" i="53"/>
  <c r="J227" i="53"/>
  <c r="I227" i="53"/>
  <c r="H227" i="53"/>
  <c r="G227" i="53"/>
  <c r="F227" i="53"/>
  <c r="E227" i="53"/>
  <c r="D227" i="53"/>
  <c r="C226" i="53"/>
  <c r="C225" i="53"/>
  <c r="C224" i="53"/>
  <c r="C223" i="53"/>
  <c r="C222" i="53"/>
  <c r="C221" i="53"/>
  <c r="C220" i="53"/>
  <c r="C219" i="53"/>
  <c r="C218" i="53"/>
  <c r="C217" i="53"/>
  <c r="C216" i="53"/>
  <c r="C215" i="53"/>
  <c r="C214" i="53"/>
  <c r="C213" i="53"/>
  <c r="C212" i="53"/>
  <c r="C211" i="53"/>
  <c r="O210" i="53"/>
  <c r="N210" i="53"/>
  <c r="M210" i="53"/>
  <c r="L210" i="53"/>
  <c r="K210" i="53"/>
  <c r="J210" i="53"/>
  <c r="I210" i="53"/>
  <c r="H210" i="53"/>
  <c r="G210" i="53"/>
  <c r="F210" i="53"/>
  <c r="E210" i="53"/>
  <c r="D210" i="53"/>
  <c r="C209" i="53"/>
  <c r="C208" i="53"/>
  <c r="C207" i="53"/>
  <c r="C206" i="53"/>
  <c r="C205" i="53"/>
  <c r="C204" i="53"/>
  <c r="O203" i="53"/>
  <c r="N203" i="53"/>
  <c r="M203" i="53"/>
  <c r="L203" i="53"/>
  <c r="K203" i="53"/>
  <c r="J203" i="53"/>
  <c r="I203" i="53"/>
  <c r="H203" i="53"/>
  <c r="G203" i="53"/>
  <c r="F203" i="53"/>
  <c r="E203" i="53"/>
  <c r="D203" i="53"/>
  <c r="C202" i="53"/>
  <c r="C201" i="53"/>
  <c r="C200" i="53"/>
  <c r="C199" i="53"/>
  <c r="C198" i="53"/>
  <c r="C197" i="53"/>
  <c r="O196" i="53"/>
  <c r="N196" i="53"/>
  <c r="M196" i="53"/>
  <c r="L196" i="53"/>
  <c r="K196" i="53"/>
  <c r="J196" i="53"/>
  <c r="I196" i="53"/>
  <c r="H196" i="53"/>
  <c r="G196" i="53"/>
  <c r="F196" i="53"/>
  <c r="E196" i="53"/>
  <c r="D196" i="53"/>
  <c r="C195" i="53"/>
  <c r="C194" i="53"/>
  <c r="C193" i="53"/>
  <c r="C192" i="53"/>
  <c r="O191" i="53"/>
  <c r="N191" i="53"/>
  <c r="M191" i="53"/>
  <c r="L191" i="53"/>
  <c r="K191" i="53"/>
  <c r="J191" i="53"/>
  <c r="I191" i="53"/>
  <c r="H191" i="53"/>
  <c r="G191" i="53"/>
  <c r="F191" i="53"/>
  <c r="E191" i="53"/>
  <c r="D191" i="53"/>
  <c r="C190" i="53"/>
  <c r="C189" i="53"/>
  <c r="O188" i="53"/>
  <c r="N188" i="53"/>
  <c r="M188" i="53"/>
  <c r="L188" i="53"/>
  <c r="K188" i="53"/>
  <c r="J188" i="53"/>
  <c r="I188" i="53"/>
  <c r="H188" i="53"/>
  <c r="G188" i="53"/>
  <c r="F188" i="53"/>
  <c r="E188" i="53"/>
  <c r="D188" i="53"/>
  <c r="C187" i="53"/>
  <c r="C186" i="53"/>
  <c r="O185" i="53"/>
  <c r="N185" i="53"/>
  <c r="M185" i="53"/>
  <c r="L185" i="53"/>
  <c r="K185" i="53"/>
  <c r="J185" i="53"/>
  <c r="I185" i="53"/>
  <c r="H185" i="53"/>
  <c r="G185" i="53"/>
  <c r="F185" i="53"/>
  <c r="E185" i="53"/>
  <c r="D185" i="53"/>
  <c r="C184" i="53"/>
  <c r="C183" i="53"/>
  <c r="C182" i="53"/>
  <c r="C181" i="53"/>
  <c r="C180" i="53"/>
  <c r="C179" i="53"/>
  <c r="C178" i="53"/>
  <c r="C177" i="53"/>
  <c r="C176" i="53"/>
  <c r="C175" i="53"/>
  <c r="C174" i="53"/>
  <c r="C173" i="53"/>
  <c r="C172" i="53"/>
  <c r="C171" i="53"/>
  <c r="C170" i="53"/>
  <c r="C169" i="53"/>
  <c r="C168" i="53"/>
  <c r="C167" i="53"/>
  <c r="C166" i="53"/>
  <c r="C165" i="53"/>
  <c r="C164" i="53"/>
  <c r="C163" i="53"/>
  <c r="C162" i="53"/>
  <c r="C161" i="53"/>
  <c r="C160" i="53"/>
  <c r="C159" i="53"/>
  <c r="C158" i="53"/>
  <c r="C157" i="53"/>
  <c r="O156" i="53"/>
  <c r="N156" i="53"/>
  <c r="M156" i="53"/>
  <c r="L156" i="53"/>
  <c r="K156" i="53"/>
  <c r="J156" i="53"/>
  <c r="I156" i="53"/>
  <c r="H156" i="53"/>
  <c r="G156" i="53"/>
  <c r="F156" i="53"/>
  <c r="E156" i="53"/>
  <c r="D156" i="53"/>
  <c r="C155" i="53"/>
  <c r="C154" i="53"/>
  <c r="C153" i="53"/>
  <c r="N152" i="53"/>
  <c r="C152" i="53" s="1"/>
  <c r="N151" i="53"/>
  <c r="C151" i="53" s="1"/>
  <c r="N150" i="53"/>
  <c r="C150" i="53" s="1"/>
  <c r="C149" i="53"/>
  <c r="O148" i="53"/>
  <c r="M148" i="53"/>
  <c r="L148" i="53"/>
  <c r="K148" i="53"/>
  <c r="J148" i="53"/>
  <c r="I148" i="53"/>
  <c r="H148" i="53"/>
  <c r="G148" i="53"/>
  <c r="F148" i="53"/>
  <c r="E148" i="53"/>
  <c r="D148" i="53"/>
  <c r="C147" i="53"/>
  <c r="O146" i="53"/>
  <c r="N146" i="53"/>
  <c r="M146" i="53"/>
  <c r="L146" i="53"/>
  <c r="K146" i="53"/>
  <c r="J146" i="53"/>
  <c r="I146" i="53"/>
  <c r="H146" i="53"/>
  <c r="G146" i="53"/>
  <c r="F146" i="53"/>
  <c r="E146" i="53"/>
  <c r="D146" i="53"/>
  <c r="C145" i="53"/>
  <c r="C144" i="53"/>
  <c r="N143" i="53"/>
  <c r="C142" i="53"/>
  <c r="F141" i="53"/>
  <c r="C141" i="53" s="1"/>
  <c r="D140" i="53"/>
  <c r="C140" i="53" s="1"/>
  <c r="C139" i="53"/>
  <c r="C138" i="53"/>
  <c r="C137" i="53"/>
  <c r="O136" i="53"/>
  <c r="C136" i="53" s="1"/>
  <c r="O135" i="53"/>
  <c r="C135" i="53" s="1"/>
  <c r="E134" i="53"/>
  <c r="C134" i="53" s="1"/>
  <c r="C133" i="53"/>
  <c r="C132" i="53"/>
  <c r="O131" i="53"/>
  <c r="C131" i="53" s="1"/>
  <c r="O130" i="53"/>
  <c r="C130" i="53" s="1"/>
  <c r="C129" i="53"/>
  <c r="C128" i="53"/>
  <c r="C127" i="53"/>
  <c r="C126" i="53"/>
  <c r="C125" i="53"/>
  <c r="C124" i="53"/>
  <c r="C123" i="53"/>
  <c r="K122" i="53"/>
  <c r="C122" i="53" s="1"/>
  <c r="O121" i="53"/>
  <c r="C121" i="53" s="1"/>
  <c r="O120" i="53"/>
  <c r="C120" i="53" s="1"/>
  <c r="C119" i="53"/>
  <c r="C118" i="53"/>
  <c r="C117" i="53"/>
  <c r="C116" i="53"/>
  <c r="M115" i="53"/>
  <c r="C115" i="53"/>
  <c r="C114" i="53"/>
  <c r="C113" i="53"/>
  <c r="O112" i="53"/>
  <c r="C112" i="53"/>
  <c r="O111" i="53"/>
  <c r="C111" i="53"/>
  <c r="O110" i="53"/>
  <c r="C110" i="53"/>
  <c r="C109" i="53"/>
  <c r="C108" i="53"/>
  <c r="O107" i="53"/>
  <c r="C107" i="53"/>
  <c r="N106" i="53"/>
  <c r="C106" i="53"/>
  <c r="O105" i="53"/>
  <c r="C105" i="53"/>
  <c r="O104" i="53"/>
  <c r="C104" i="53"/>
  <c r="O103" i="53"/>
  <c r="C103" i="53"/>
  <c r="O102" i="53"/>
  <c r="C102" i="53"/>
  <c r="O101" i="53"/>
  <c r="C101" i="53"/>
  <c r="C100" i="53"/>
  <c r="O99" i="53"/>
  <c r="C99" i="53" s="1"/>
  <c r="C98" i="53"/>
  <c r="C97" i="53"/>
  <c r="O96" i="53"/>
  <c r="C96" i="53" s="1"/>
  <c r="O95" i="53"/>
  <c r="M95" i="53"/>
  <c r="L95" i="53"/>
  <c r="K95" i="53"/>
  <c r="J95" i="53"/>
  <c r="I95" i="53"/>
  <c r="H95" i="53"/>
  <c r="G95" i="53"/>
  <c r="F95" i="53"/>
  <c r="E95" i="53"/>
  <c r="D95" i="53"/>
  <c r="C94" i="53"/>
  <c r="C93" i="53"/>
  <c r="C92" i="53"/>
  <c r="C91" i="53"/>
  <c r="C90" i="53"/>
  <c r="C89" i="53"/>
  <c r="C88" i="53"/>
  <c r="O87" i="53"/>
  <c r="O86" i="53" s="1"/>
  <c r="N87" i="53"/>
  <c r="M87" i="53"/>
  <c r="M86" i="53" s="1"/>
  <c r="L87" i="53"/>
  <c r="L86" i="53" s="1"/>
  <c r="K87" i="53"/>
  <c r="K86" i="53" s="1"/>
  <c r="J87" i="53"/>
  <c r="J86" i="53" s="1"/>
  <c r="I87" i="53"/>
  <c r="I86" i="53" s="1"/>
  <c r="H87" i="53"/>
  <c r="H86" i="53" s="1"/>
  <c r="G87" i="53"/>
  <c r="G86" i="53" s="1"/>
  <c r="F87" i="53"/>
  <c r="F86" i="53" s="1"/>
  <c r="E87" i="53"/>
  <c r="E86" i="53" s="1"/>
  <c r="D87" i="53"/>
  <c r="D86" i="53" s="1"/>
  <c r="C85" i="53"/>
  <c r="C84" i="53"/>
  <c r="C83" i="53"/>
  <c r="C82" i="53"/>
  <c r="N81" i="53"/>
  <c r="C81" i="53" s="1"/>
  <c r="N80" i="53"/>
  <c r="C80" i="53" s="1"/>
  <c r="C79" i="53"/>
  <c r="N78" i="53"/>
  <c r="C78" i="53" s="1"/>
  <c r="N77" i="53"/>
  <c r="C77" i="53" s="1"/>
  <c r="C76" i="53"/>
  <c r="C75" i="53"/>
  <c r="C74" i="53"/>
  <c r="C73" i="53"/>
  <c r="O72" i="53"/>
  <c r="C72" i="53" s="1"/>
  <c r="O71" i="53"/>
  <c r="C71" i="53" s="1"/>
  <c r="C70" i="53"/>
  <c r="C69" i="53"/>
  <c r="O68" i="53"/>
  <c r="C68" i="53" s="1"/>
  <c r="O67" i="53"/>
  <c r="M67" i="53"/>
  <c r="L67" i="53"/>
  <c r="K67" i="53"/>
  <c r="J67" i="53"/>
  <c r="I67" i="53"/>
  <c r="H67" i="53"/>
  <c r="G67" i="53"/>
  <c r="F67" i="53"/>
  <c r="E67" i="53"/>
  <c r="D67" i="53"/>
  <c r="C66" i="53"/>
  <c r="N65" i="53"/>
  <c r="C65" i="53" s="1"/>
  <c r="C64" i="53"/>
  <c r="N63" i="53"/>
  <c r="C62" i="53"/>
  <c r="N61" i="53"/>
  <c r="C61" i="53" s="1"/>
  <c r="C60" i="53"/>
  <c r="O59" i="53"/>
  <c r="M59" i="53"/>
  <c r="L59" i="53"/>
  <c r="K59" i="53"/>
  <c r="J59" i="53"/>
  <c r="I59" i="53"/>
  <c r="H59" i="53"/>
  <c r="G59" i="53"/>
  <c r="F59" i="53"/>
  <c r="E59" i="53"/>
  <c r="D59" i="53"/>
  <c r="O58" i="53"/>
  <c r="C58" i="53" s="1"/>
  <c r="C57" i="53"/>
  <c r="C56" i="53"/>
  <c r="C55" i="53"/>
  <c r="C54" i="53"/>
  <c r="C53" i="53"/>
  <c r="C52" i="53"/>
  <c r="M51" i="53"/>
  <c r="C51" i="53" s="1"/>
  <c r="C50" i="53"/>
  <c r="C48" i="53"/>
  <c r="C47" i="53"/>
  <c r="C46" i="53"/>
  <c r="C45" i="53"/>
  <c r="L44" i="53"/>
  <c r="C44" i="53" s="1"/>
  <c r="O43" i="53"/>
  <c r="C43" i="53" s="1"/>
  <c r="O42" i="53"/>
  <c r="C42" i="53" s="1"/>
  <c r="O41" i="53"/>
  <c r="C41" i="53" s="1"/>
  <c r="C40" i="53"/>
  <c r="C36" i="53"/>
  <c r="C33" i="53"/>
  <c r="C32" i="53" s="1"/>
  <c r="C29" i="53"/>
  <c r="C28" i="53" s="1"/>
  <c r="C26" i="53"/>
  <c r="C21" i="53"/>
  <c r="D19" i="53"/>
  <c r="C19" i="53" s="1"/>
  <c r="C18" i="53"/>
  <c r="C15" i="53"/>
  <c r="C14" i="53" s="1"/>
  <c r="C13" i="53"/>
  <c r="C12" i="53"/>
  <c r="O39" i="53" l="1"/>
  <c r="K38" i="53"/>
  <c r="K37" i="53" s="1"/>
  <c r="I38" i="53"/>
  <c r="I37" i="53" s="1"/>
  <c r="G38" i="53"/>
  <c r="G37" i="53" s="1"/>
  <c r="E38" i="53"/>
  <c r="E37" i="53" s="1"/>
  <c r="O49" i="53"/>
  <c r="M49" i="53"/>
  <c r="M38" i="53" s="1"/>
  <c r="M37" i="53" s="1"/>
  <c r="D17" i="53"/>
  <c r="D16" i="53" s="1"/>
  <c r="L39" i="53"/>
  <c r="L38" i="53" s="1"/>
  <c r="L37" i="53" s="1"/>
  <c r="J38" i="53"/>
  <c r="J37" i="53" s="1"/>
  <c r="H38" i="53"/>
  <c r="H37" i="53" s="1"/>
  <c r="F38" i="53"/>
  <c r="F37" i="53" s="1"/>
  <c r="D38" i="53"/>
  <c r="D37" i="53" s="1"/>
  <c r="O311" i="53"/>
  <c r="O310" i="53" s="1"/>
  <c r="M311" i="53"/>
  <c r="M310" i="53" s="1"/>
  <c r="K311" i="53"/>
  <c r="K310" i="53" s="1"/>
  <c r="I311" i="53"/>
  <c r="I310" i="53" s="1"/>
  <c r="G311" i="53"/>
  <c r="G310" i="53" s="1"/>
  <c r="E311" i="53"/>
  <c r="E310" i="53" s="1"/>
  <c r="N311" i="53"/>
  <c r="N310" i="53" s="1"/>
  <c r="L311" i="53"/>
  <c r="L310" i="53" s="1"/>
  <c r="J311" i="53"/>
  <c r="J310" i="53" s="1"/>
  <c r="H311" i="53"/>
  <c r="H310" i="53" s="1"/>
  <c r="F311" i="53"/>
  <c r="F310" i="53" s="1"/>
  <c r="D311" i="53"/>
  <c r="D310" i="53" s="1"/>
  <c r="O255" i="53"/>
  <c r="M255" i="53"/>
  <c r="K255" i="53"/>
  <c r="I255" i="53"/>
  <c r="G255" i="53"/>
  <c r="E255" i="53"/>
  <c r="N255" i="53"/>
  <c r="L255" i="53"/>
  <c r="J255" i="53"/>
  <c r="H255" i="53"/>
  <c r="F255" i="53"/>
  <c r="D255" i="53"/>
  <c r="O30" i="53"/>
  <c r="M30" i="53"/>
  <c r="K30" i="53"/>
  <c r="I30" i="53"/>
  <c r="G30" i="53"/>
  <c r="E30" i="53"/>
  <c r="N30" i="53"/>
  <c r="L30" i="53"/>
  <c r="J30" i="53"/>
  <c r="H30" i="53"/>
  <c r="F30" i="53"/>
  <c r="D30" i="53"/>
  <c r="O9" i="53"/>
  <c r="M9" i="53"/>
  <c r="K9" i="53"/>
  <c r="K8" i="53" s="1"/>
  <c r="K339" i="53" s="1"/>
  <c r="I9" i="53"/>
  <c r="I8" i="53" s="1"/>
  <c r="I339" i="53" s="1"/>
  <c r="G9" i="53"/>
  <c r="G8" i="53" s="1"/>
  <c r="G339" i="53" s="1"/>
  <c r="E9" i="53"/>
  <c r="E8" i="53" s="1"/>
  <c r="E339" i="53" s="1"/>
  <c r="N9" i="53"/>
  <c r="L9" i="53"/>
  <c r="L8" i="53" s="1"/>
  <c r="L339" i="53" s="1"/>
  <c r="J9" i="53"/>
  <c r="J8" i="53" s="1"/>
  <c r="J339" i="53" s="1"/>
  <c r="H9" i="53"/>
  <c r="H8" i="53" s="1"/>
  <c r="H339" i="53" s="1"/>
  <c r="F9" i="53"/>
  <c r="F8" i="53" s="1"/>
  <c r="F339" i="53" s="1"/>
  <c r="D9" i="53"/>
  <c r="D8" i="53" s="1"/>
  <c r="D339" i="53" s="1"/>
  <c r="C188" i="53"/>
  <c r="C87" i="53"/>
  <c r="N148" i="53"/>
  <c r="C20" i="53"/>
  <c r="C25" i="53"/>
  <c r="C191" i="53"/>
  <c r="C27" i="53"/>
  <c r="C31" i="53"/>
  <c r="C35" i="53"/>
  <c r="N67" i="53"/>
  <c r="C146" i="53"/>
  <c r="C185" i="53"/>
  <c r="C229" i="53"/>
  <c r="C236" i="53"/>
  <c r="C287" i="53"/>
  <c r="C290" i="53"/>
  <c r="C300" i="53"/>
  <c r="C326" i="53"/>
  <c r="C327" i="53"/>
  <c r="C333" i="53"/>
  <c r="C314" i="53"/>
  <c r="C299" i="53"/>
  <c r="C305" i="53"/>
  <c r="C325" i="53"/>
  <c r="C331" i="53"/>
  <c r="C330" i="53"/>
  <c r="C338" i="53"/>
  <c r="C277" i="53"/>
  <c r="C273" i="53"/>
  <c r="C272" i="53" s="1"/>
  <c r="C257" i="53"/>
  <c r="C256" i="53" s="1"/>
  <c r="C251" i="53"/>
  <c r="C244" i="53"/>
  <c r="C232" i="53"/>
  <c r="C210" i="53"/>
  <c r="C203" i="53"/>
  <c r="C196" i="53"/>
  <c r="C156" i="53"/>
  <c r="C148" i="53"/>
  <c r="C67" i="53"/>
  <c r="C39" i="53"/>
  <c r="C49" i="53"/>
  <c r="C11" i="53"/>
  <c r="C17" i="53"/>
  <c r="C143" i="53"/>
  <c r="N95" i="53"/>
  <c r="N86" i="53" s="1"/>
  <c r="C63" i="53"/>
  <c r="N59" i="53"/>
  <c r="N38" i="53" s="1"/>
  <c r="N37" i="53" s="1"/>
  <c r="C276" i="53"/>
  <c r="M8" i="53" l="1"/>
  <c r="M339" i="53" s="1"/>
  <c r="O38" i="53"/>
  <c r="O37" i="53" s="1"/>
  <c r="N8" i="53"/>
  <c r="N339" i="53" s="1"/>
  <c r="O8" i="53"/>
  <c r="O339" i="53" s="1"/>
  <c r="C95" i="53"/>
  <c r="C59" i="53"/>
  <c r="C235" i="53"/>
  <c r="C34" i="53"/>
  <c r="C16" i="53"/>
  <c r="C292" i="53"/>
  <c r="C313" i="53"/>
  <c r="C337" i="53"/>
  <c r="C329" i="53"/>
  <c r="C243" i="53"/>
  <c r="C86" i="53"/>
  <c r="C38" i="53"/>
  <c r="C10" i="53"/>
  <c r="C255" i="53" l="1"/>
  <c r="C30" i="53"/>
  <c r="C312" i="53"/>
  <c r="C328" i="53"/>
  <c r="C336" i="53"/>
  <c r="C242" i="53"/>
  <c r="C37" i="53"/>
  <c r="C9" i="53"/>
  <c r="C311" i="53" l="1"/>
  <c r="C335" i="53"/>
  <c r="C8" i="53"/>
  <c r="C310" i="53" l="1"/>
  <c r="C339" i="53" l="1"/>
  <c r="C341" i="53" s="1"/>
</calcChain>
</file>

<file path=xl/sharedStrings.xml><?xml version="1.0" encoding="utf-8"?>
<sst xmlns="http://schemas.openxmlformats.org/spreadsheetml/2006/main" count="682" uniqueCount="668">
  <si>
    <t>IMPUESTO PREDIAL</t>
  </si>
  <si>
    <t>PROPIEDAD RUSTICA</t>
  </si>
  <si>
    <t>PROPIEDAD URBANA Y SUBURBANA</t>
  </si>
  <si>
    <t>IMPUESTO S/ ADQUISICION DE BIENES INMUEBLE</t>
  </si>
  <si>
    <t>IMPUESTO SOBRE ADQUISICION DE BIENES INMUEBLES</t>
  </si>
  <si>
    <t>RECARGOS</t>
  </si>
  <si>
    <t>RECARGOS DE IMPUESTO PREDIAL</t>
  </si>
  <si>
    <t>GASTOS DE EJECUCION</t>
  </si>
  <si>
    <t>GASTOS DE COB. IMPUESTO PREDIAL</t>
  </si>
  <si>
    <t>REQUERIMIENTO DE IMPUESTO PREDIAL</t>
  </si>
  <si>
    <t>EMBARGO DE IMPUESTO PREDIAL</t>
  </si>
  <si>
    <t>REMATE DE IMPUESTO PREDIAL</t>
  </si>
  <si>
    <t>ACTUALIZACIONES</t>
  </si>
  <si>
    <t>ACTUALIZACIONES DE IMPUESTO PREDIAL</t>
  </si>
  <si>
    <t>IMPUESTO PREDIAL DE EJERCICIOS ANTERIORES</t>
  </si>
  <si>
    <t>APORTACIONES GENERALES DE OBRAS</t>
  </si>
  <si>
    <t>APORTACIONES GENERALES  DE OBRAS</t>
  </si>
  <si>
    <t>APORTACIONES GENERALES DE OBRAS DE EJERCICIOS ANTERIORES</t>
  </si>
  <si>
    <t>COMERCIANTES AMBULANTES DE BIENES Y SERVICIOS, Y ESTABLECIMIENTOS QUE USEN LA VIA PUBLICA</t>
  </si>
  <si>
    <t>ESPECTACULOS PUBLICOS SIN VENTA DE BEBIDAS</t>
  </si>
  <si>
    <t>EXPEDICION DE PERM. PTOS. FIJOS SEMFI.MOV</t>
  </si>
  <si>
    <t>CUTOA DIARIA A PUESTOS FIJOS SEMIFIJOS Y</t>
  </si>
  <si>
    <t>USOS DIVERSOS BANQUETAS Y JARDINES DE EDIFICIOS</t>
  </si>
  <si>
    <t>CONSTANCIA DE PERMISOS COMERCIOS FIJOS</t>
  </si>
  <si>
    <t>PUESTOS ESTABLECIDOS EN FORMA EVENTUAL</t>
  </si>
  <si>
    <t>INST. DE JUEGOS MECANICOS EN VIA PUBLICA</t>
  </si>
  <si>
    <t>INSTALACION DE TIANGUIS</t>
  </si>
  <si>
    <t>PANTEONES</t>
  </si>
  <si>
    <t>TERRENOS PERPETUIDAD PANTEON HIDALGO</t>
  </si>
  <si>
    <t>TERRENOS PERPETUIDAD FUERA DE LA CABECERA</t>
  </si>
  <si>
    <t>TEMPORALIDAD A 6 AÑOS PANTEON HIDALGO</t>
  </si>
  <si>
    <t>TEMPORALIDAD A 6 AÑOS FUERA DE LA CABECERA</t>
  </si>
  <si>
    <t>PER. DE INST. O CONST. DE CRIPTAS PANTEON HIDALGO</t>
  </si>
  <si>
    <t>RASTRO MUNICIPAL</t>
  </si>
  <si>
    <t>MATANZA DENTRO DEL RASTRO</t>
  </si>
  <si>
    <t>ACARREO DE CARNE EN CAMIONES DEL MUNICIPIO</t>
  </si>
  <si>
    <t>ACARREO DE CARNES DE EMP O PART CON CONV</t>
  </si>
  <si>
    <t>SERVICIOS QUE SE PRESTEN EN EL INTERIOR DEL RASTRO</t>
  </si>
  <si>
    <t>VTA. DE PRODUCTOS OBTENIDOS EN EL RASTRO</t>
  </si>
  <si>
    <t>RENTA DE LOC. ANEXOS AL RASTRO MPAL.</t>
  </si>
  <si>
    <t>REFRIGERACION DE CARNES EN EL RASTRO</t>
  </si>
  <si>
    <t>MERCADOS, CENTROS DE ABASTOS Y COMERCIOS</t>
  </si>
  <si>
    <t>LOCATARIOS DE MERCADO JUAN ESCUTIA</t>
  </si>
  <si>
    <t>LOCATARIOS DE MERCADO MORELOS</t>
  </si>
  <si>
    <t>LOCATARIOS DE MERCADO AMADO NERVO</t>
  </si>
  <si>
    <t>LOCATARIOS DE MERCADOS HERIBERTO CASAS</t>
  </si>
  <si>
    <t>LOCATARIOS DEL MERCADO DEL MAR</t>
  </si>
  <si>
    <t>TITULO CONCESION</t>
  </si>
  <si>
    <t>CAMBIO DE GIRO DE MERCADOS PUBLICOS</t>
  </si>
  <si>
    <t>REPOSICION DE TARJETAS DE PAGO</t>
  </si>
  <si>
    <t>CONSTANCIAS PERSONALES</t>
  </si>
  <si>
    <t>CONSTANCIAS DE NO ADEUDOS</t>
  </si>
  <si>
    <t>SERV. DE SANITARIOS MERCADO JUAN ESCUTIA</t>
  </si>
  <si>
    <t>SERV. DE SANITARIOS MERCADO MORELOS</t>
  </si>
  <si>
    <t>SERV. DE SANITARIOS MERCADO AMADO NERVO</t>
  </si>
  <si>
    <t>SERV. DE SANITARIOS MERCADO DEL MAR</t>
  </si>
  <si>
    <t>PERMUTA DE LOCAL COMERCIAL</t>
  </si>
  <si>
    <t>REFRENDO DE TIT CONCE M. JUAN ESC Y M. MORELOS</t>
  </si>
  <si>
    <t>REFRENDO DE TIT CONCE M. JUAN P.A. H.C. A.M. DEL MAR</t>
  </si>
  <si>
    <t>REGISTRO CIVIL</t>
  </si>
  <si>
    <t>MATRIMONIOS</t>
  </si>
  <si>
    <t>DIVORCIOS</t>
  </si>
  <si>
    <t>TERRENOS DE PANTEONES</t>
  </si>
  <si>
    <t>NACIMIENTOS</t>
  </si>
  <si>
    <t>RECONOCIMIENTOS</t>
  </si>
  <si>
    <t>SERVICIOS DIVERSOS</t>
  </si>
  <si>
    <t>CATASTRO</t>
  </si>
  <si>
    <t>PLANOS DEL MUNICIPIO A DIFERENTES ESCALAS</t>
  </si>
  <si>
    <t>LEVANTAMIENTO TOPOGRAFICO</t>
  </si>
  <si>
    <t>TRAMITE DE ESCRITUR.POR CLAVE CATASTRAL</t>
  </si>
  <si>
    <t>AVALUO CATASTRAL PREDIO URBANO</t>
  </si>
  <si>
    <t>AVALUO CATASTRAL PREDIO RUSTICO</t>
  </si>
  <si>
    <t>CONSTANCIA DE REGISTRO CATASTRAL</t>
  </si>
  <si>
    <t>CONSTANCIA DE NO REGISTRO CATASTRAL</t>
  </si>
  <si>
    <t>PRESENTACION DE REGIMEN DE CONDOMINIO</t>
  </si>
  <si>
    <t>PRESENTACION DE FIDEICOMISO NO TRASLATIVO</t>
  </si>
  <si>
    <t>PRESENTACION DE SEGUNDO TESTIMONIO</t>
  </si>
  <si>
    <t>CANCELACION DE ESCRITURA POR REV.</t>
  </si>
  <si>
    <t>LIBERACION DE PATRIMONIO FAM. DE ESCRITURAS</t>
  </si>
  <si>
    <t>RECTIFICACION DE ESCRITURAS</t>
  </si>
  <si>
    <t>ESCRITURA DE PROTOCOLIZACION</t>
  </si>
  <si>
    <t>ACTUALIZACION DE CARTOGRAFIA POR VALUACION</t>
  </si>
  <si>
    <t>REVISION DE FIDEICOMISO</t>
  </si>
  <si>
    <t>SUSTITUCION DE FIDUCIARIOS O FIDEICOMITENTE</t>
  </si>
  <si>
    <t>INFORMACION GENERAL PREDIO CON NOTIFICACION</t>
  </si>
  <si>
    <t>PRESENTACION DE TESTIMONIO DE LOTIFICACION</t>
  </si>
  <si>
    <t>PRESENTACION DE TESTIMONIO POR DIVISION DE LOTE</t>
  </si>
  <si>
    <t>VALIDACION DE ACTO O DOCTO. OTORGADO FUERA</t>
  </si>
  <si>
    <t>SELLO DE ESCRITURA YA SOLVENTADA</t>
  </si>
  <si>
    <t>REIMPRESION DE COMPROBANTE DE PAGO ISABI</t>
  </si>
  <si>
    <t>TRAMITE URGENTE POR PREDIO</t>
  </si>
  <si>
    <t>REG. O MOD. PRED. EN VIAS DE REGULARIZACION</t>
  </si>
  <si>
    <t>LIBERACION DE SUSPENCION DE TRASLADO DE DOMINIO</t>
  </si>
  <si>
    <t>ELABORACION DE FICHA CATASTRAL</t>
  </si>
  <si>
    <t>SEGURIDAD PUBLICA</t>
  </si>
  <si>
    <t>SERVICIOS ESPECIALES DE SEGURIDAD PUBLICA</t>
  </si>
  <si>
    <t>DESARROLLO URBANO</t>
  </si>
  <si>
    <t>SERVICIOS DE EVALUACION DE IMPACTO AMBIENTAL</t>
  </si>
  <si>
    <t>EVALUACION DE LA MANIFESTACION DE IMPACTO</t>
  </si>
  <si>
    <t>DICTAMINACION DE FACTIBILIDAD AMBIENTAL</t>
  </si>
  <si>
    <t>EMISION DE LICENCIAS AMBIENTALES</t>
  </si>
  <si>
    <t>SERVICIOS DE DICTAMINACION FORESTAL</t>
  </si>
  <si>
    <t>LICENCIAS, PERMISOS, AUTORIZ.Y ANUENCIAS EN GRAL. PARA URBANIZ. CONTRUC. Y OTROS</t>
  </si>
  <si>
    <t>CONSTANCIA DE COMPATIBILIDAD URBANISTICA</t>
  </si>
  <si>
    <t>AUT. DEL PROYECTO DE FRACC Y ACCION URBANA</t>
  </si>
  <si>
    <t>AUTORIZACION PARA URBANIZACION</t>
  </si>
  <si>
    <t>AUTORIZACION DE SUBDIVISION DE PREDIOS</t>
  </si>
  <si>
    <t>AUT. P MOVIM DE TIERRAS POR M3</t>
  </si>
  <si>
    <t>AUT. P COMPACT.PAV  P EST POR M2</t>
  </si>
  <si>
    <t>INSP. OCULAR Y VERIF OBRAS DE URBANIZACION</t>
  </si>
  <si>
    <t>REVISION Y AUTORIZACION DEL PROYECTO A.</t>
  </si>
  <si>
    <t>LICENCIA DE CONSTRUCCION</t>
  </si>
  <si>
    <t>AUTORIZACION PARA CONSTRUCCION ESP. PUB. O PRIVADA</t>
  </si>
  <si>
    <t>REFRENDO DE LICENCIA, PERMISO O AUTORIZACION</t>
  </si>
  <si>
    <t>ALINEAMIENTO Y DESIGNACION DE NUMERO OFICIAL</t>
  </si>
  <si>
    <t>AUTORIZACION P/FUSIONAR O SUBDIVIDIR PREDIO</t>
  </si>
  <si>
    <t>AUTOR.BAJO REGIMEN DE PROP.EN CONDOMINIO</t>
  </si>
  <si>
    <t>OTORGAMIENTO DE CONSTANCIA O DE DICTAMEN</t>
  </si>
  <si>
    <t>COPIA DE DOCUMENTOS OFICIALES</t>
  </si>
  <si>
    <t>INSTALACION DE CASETAS TELEFONICAS</t>
  </si>
  <si>
    <t>INSTALACION DE POSTES PARA TENDIDO DE CABLE</t>
  </si>
  <si>
    <t>INSTALACION DE POSTES CON INFRAESTRUCTURA DE ALUMBRADO PUBLICO</t>
  </si>
  <si>
    <t>INSTALACION DE INFRAESTRUCTURA SUBTERRANEA</t>
  </si>
  <si>
    <t>INSTALACION DE INFRAESTRUCTURA SUPERFICIAL</t>
  </si>
  <si>
    <t>AUTORIZACION PARA INICIAR LA VENTA DE LOTES</t>
  </si>
  <si>
    <t>EMISION DE LA RESOLUCION DEFINITIVA DE AUT. DE FRACC</t>
  </si>
  <si>
    <t>LICENCIA DE USO DE SUELO</t>
  </si>
  <si>
    <t>LICENCIA DE USO DE SUELO EXTEMPORANEA</t>
  </si>
  <si>
    <t>COLOCACION DE ANUNCIOS PUBLICITARIOS</t>
  </si>
  <si>
    <t>ANUNCIOS PERMANENTES POR AÑO</t>
  </si>
  <si>
    <t>PERMISOS, LICENCIAS Y REGISTROS EN EL RAMO DE ALCOHOLES</t>
  </si>
  <si>
    <t>EVENTOS PUB. C/VTA DE BEBIDAS DE ALTA Y BAJA</t>
  </si>
  <si>
    <t>ANUENCIA O CONFORMIDAD EN RAMO DE ALCOHOLES</t>
  </si>
  <si>
    <t>TARJETA DE IDENTIFICACION DE GIRO</t>
  </si>
  <si>
    <t>LICENCIA DE FUNCIONAMIENTO EN EL RAMO DE ALCOHOLES</t>
  </si>
  <si>
    <t>ASEO PUBLICO</t>
  </si>
  <si>
    <t>RECOLECCION DE BASURA, DESECHOS O DESPER.</t>
  </si>
  <si>
    <t>LIMPIEZA DE SUPERFICIES PRIVADAS</t>
  </si>
  <si>
    <t>DEPOSITO DESECHOS EN RELLENO SANITARIO DE</t>
  </si>
  <si>
    <t>DEPOSITA BASURA RELLENO SANITARIO POR CONVENIO</t>
  </si>
  <si>
    <t>RECOLECCION DE BASURA EN EVENTOS ESPECIALES</t>
  </si>
  <si>
    <t>ACCESO A LA INFORMACION PUBLICA</t>
  </si>
  <si>
    <t>EXPEDICION DE COPIAS SIMPLES A PARTIR DE LA VEINTIUNA</t>
  </si>
  <si>
    <t>CERTIFICACION DE HOJAS</t>
  </si>
  <si>
    <t>IMPRESION DE DOCUMENTOS EN MEDIO MAGNETICO</t>
  </si>
  <si>
    <t>REPRODUCCION DE DOCUMENTOS EN MEDIO MAGNETICO</t>
  </si>
  <si>
    <t>CONSTANCIA DE BUSQUEDA DE INFRACCION</t>
  </si>
  <si>
    <t>CONSTANCIA DE BUSQUEDA DE NO INFRACCION</t>
  </si>
  <si>
    <t>CONSTANCIAS, CERTIFICACIONES Y LEGALIZACION</t>
  </si>
  <si>
    <t>CONSTANCIA DE INGRESOS</t>
  </si>
  <si>
    <t>CONSTANCIA DE DEPENDENCIA ECONOMICA</t>
  </si>
  <si>
    <t>CERTIFICACION DE FIRMAS</t>
  </si>
  <si>
    <t>CERTIFICACION DE BUSQ.DE ANTECEDENTE</t>
  </si>
  <si>
    <t>CONSTANCIA Y CERTIFICACION DE RESIDENCIA</t>
  </si>
  <si>
    <t>CERTIFICADO ANTECEDENTE DE ESCRITURA DEL</t>
  </si>
  <si>
    <t>CONSTANCIA DE BUENA CONDUCTA</t>
  </si>
  <si>
    <t>CONSTANCIA DE MODO HONESTO DE VIVIR</t>
  </si>
  <si>
    <t>CONSTANCIA DE IDENTIDAD</t>
  </si>
  <si>
    <t>CONSTANCIA DE NO REGISTRO DE SMN</t>
  </si>
  <si>
    <t>INSPECC.Y DICTAMEN DE PROTECCION CIVIL</t>
  </si>
  <si>
    <t>CERTIFICACION MEDICA</t>
  </si>
  <si>
    <t>CONSULTAS MEDICAS (AREA DENTAL)</t>
  </si>
  <si>
    <t>SERV.CENTRO ANTIRRABICO Y CONTROL CANINO</t>
  </si>
  <si>
    <t>VERIFICACION SANITARIA A COMERCIOS</t>
  </si>
  <si>
    <t>COMERCIO TEMPORAL EN TERRENOS PROPIEDAD DEL FUNDO MUNICIPAL</t>
  </si>
  <si>
    <t>PROPIEDAD URBANA FUNDO MUNICIPAL</t>
  </si>
  <si>
    <t>PARQUES Y JARDINES</t>
  </si>
  <si>
    <t>RECOLECCION DE RESIDUOS VEGETALES</t>
  </si>
  <si>
    <t>ESTACIONAMIENTO EXCLUSIVO EN VIA PUBLICA</t>
  </si>
  <si>
    <t>POR ESTACIONARSE EN LUGAR EXCLUSIVO</t>
  </si>
  <si>
    <t>PERMISO PARA CARGA Y DESCARGA</t>
  </si>
  <si>
    <t>REGISTRO AL PADRON DE CONTRIBUYENTES</t>
  </si>
  <si>
    <t>REGISTRO AL PADRON DE PERITOS</t>
  </si>
  <si>
    <t>INSCRIPCION AL PADRON DE PROVEEDORES</t>
  </si>
  <si>
    <t>INSCRIPCION AL PADRON DE CONTRATISTAS</t>
  </si>
  <si>
    <t>ACREDITACION Y REFREN. DE CORRESPON. DE OBRA</t>
  </si>
  <si>
    <t>OTROS DERECHOS</t>
  </si>
  <si>
    <t>PRODUCTOS FINANCIEROS</t>
  </si>
  <si>
    <t>INT. POR INVERSION GASTO CORRIENTE</t>
  </si>
  <si>
    <t>INT. POR INVERSION FONDO FEDERAL</t>
  </si>
  <si>
    <t>BONIFICACIONES BANCARIAS</t>
  </si>
  <si>
    <t>INT. POR PARTICIPACIONES  FED R 28</t>
  </si>
  <si>
    <t>OTROS PRODUCTOS</t>
  </si>
  <si>
    <t>VENTA DE PLANTAS Y ARBOLES DE VIVEROS</t>
  </si>
  <si>
    <t>COMERCIALIZACION DE PUBLICIDAD</t>
  </si>
  <si>
    <t>MULTAS, INFRACCIONES Y SANCIONES</t>
  </si>
  <si>
    <t>VIOLACIONES A LAS LEYES FISCALES</t>
  </si>
  <si>
    <t>MULTAS LOCALES SEGURIDAD PUBLICA</t>
  </si>
  <si>
    <t>MULTAS LOCALES TRANSITO MUNICIPAL</t>
  </si>
  <si>
    <t>MULTAS LOCALES INSPECCION FISCAL</t>
  </si>
  <si>
    <t>MULTAS LOCALES LICENCIAS</t>
  </si>
  <si>
    <t>MULTAS LOCALES DESARROLLO URBANO Y ECOLOGIA</t>
  </si>
  <si>
    <t>MULTAS DE PROTECCION CIVIL</t>
  </si>
  <si>
    <t>MULTAS DE ASEO PUBLICO</t>
  </si>
  <si>
    <t>MULTAS DE PROCEDIMIENTO C. IMPUESTO PREDIAL</t>
  </si>
  <si>
    <t>MULTAS FEDERALES</t>
  </si>
  <si>
    <t>MULTAS DE SALUD</t>
  </si>
  <si>
    <t>MULTAS VARIAS</t>
  </si>
  <si>
    <t>MULTAS DE OBRA (PENALIZACION)</t>
  </si>
  <si>
    <t>MULTAS DE ECOLOGIA Y PROT. AL MEDIO AMBIENTE</t>
  </si>
  <si>
    <t>INDEMNIZACIONES</t>
  </si>
  <si>
    <t>INDEMNIZACION CHEQUES DEVUELTOS</t>
  </si>
  <si>
    <t>INDEMNIZACION POR DAÑOS AL MUNICIPIO</t>
  </si>
  <si>
    <t>OTROS APROVECHAMIENTOS</t>
  </si>
  <si>
    <t>REPOSICION DE CHEQUE</t>
  </si>
  <si>
    <t>INGRESOS NO IDENTIFICADOS</t>
  </si>
  <si>
    <t>REINTEGRO, DEVOLUCIONES Y ALCANCES</t>
  </si>
  <si>
    <t>REZAGOS</t>
  </si>
  <si>
    <t>REZAGOS DE MULTAS E IMPUESTOS</t>
  </si>
  <si>
    <t>ANTICIPOS</t>
  </si>
  <si>
    <t>ANTICIPO A CUENTA DE OBLIGACIONES FISCALES</t>
  </si>
  <si>
    <t>VENTA DE BASES Y LICITACIONES</t>
  </si>
  <si>
    <t>VENTA DE BASES ADQUISICION DE BIENES Y</t>
  </si>
  <si>
    <t>VENTA DE BASES CONTRATACIONES DE OBRAS</t>
  </si>
  <si>
    <t>DONACIONES, HERENCIAS Y LEGADOS</t>
  </si>
  <si>
    <t>RECARGOS DE TRANSITO MUNICIPAL</t>
  </si>
  <si>
    <t>RECARGOS POR PARCIALIDAD (MULTAS FEDERALES)</t>
  </si>
  <si>
    <t>RECARGOS POR MORA (MULTAS FEDERALES)</t>
  </si>
  <si>
    <t>REQUERIMIENTO DE MULTAS FEDERALES</t>
  </si>
  <si>
    <t>EMBARGO DE MULTAS FEDERALES</t>
  </si>
  <si>
    <t>REMATE DE MULTAS FEDERALES</t>
  </si>
  <si>
    <t>GASTOS EXTRAORDINARIOS DEL PAE</t>
  </si>
  <si>
    <t>GASTOS DE COBRANZA DE TRANSITO MPAL.</t>
  </si>
  <si>
    <t>ACTUALIZACIONES DE MULTAS FEDERALES</t>
  </si>
  <si>
    <t>ACTUALIZACIONES DE MULTAS DE TRANSITO</t>
  </si>
  <si>
    <t>ACTUALIZACIONES DE ANUNCIOS PERMANENTES</t>
  </si>
  <si>
    <t>ACTUALIZACIONES DE PARTICIPACIONES</t>
  </si>
  <si>
    <t>FONDO GENERAL DE PARTICIPACIONES</t>
  </si>
  <si>
    <t>FONDO DE FOMENTO MUNICIPAL</t>
  </si>
  <si>
    <t>FONDO DE FISCALIZACION Y RECAUDACION</t>
  </si>
  <si>
    <t>FONDO DE COMPENSACION</t>
  </si>
  <si>
    <t>IMPUESTO ESPECIAL SOBRE PRODUCCION Y SERVICIOS</t>
  </si>
  <si>
    <t>GASOLINAS Y DIESEL</t>
  </si>
  <si>
    <t>FONDO DEL IMPUESTO SOBRE LA RENTA</t>
  </si>
  <si>
    <t>IMPUESTOS SOBRE AUTOMOVILES NUEVOS</t>
  </si>
  <si>
    <t>FONDO DE COMPENSACION DEL IMPTO. SOBRE AUTOS NUEVOS</t>
  </si>
  <si>
    <t>FONDO PARA LA INFRAESTRUCTURA SOCIAL MUNICIPAL (FISM)</t>
  </si>
  <si>
    <t>FONDO DE APORTACIONES PARA EL FORTALECIMIENTO DE LOS MUNICIPIOS (FORTAMUN-DF)</t>
  </si>
  <si>
    <t>CONVENIOS ETIQUETADOS</t>
  </si>
  <si>
    <t>SUBSIDIOS PARA EL DESARROLLO SOCIAL</t>
  </si>
  <si>
    <t>TRANSFERENCIAS DE LIBRE DISPOSICION</t>
  </si>
  <si>
    <t>DONATIVOS EN FORMA DIRECTA AL SECTOR PUBLICO</t>
  </si>
  <si>
    <t>TESORERIA MUNICIPAL</t>
  </si>
  <si>
    <t>DIRECCION DE INGRESOS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</si>
  <si>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</si>
  <si>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</si>
  <si>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</si>
  <si>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</si>
  <si>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</si>
  <si>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</si>
  <si>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</si>
  <si>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</si>
  <si>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INGRESOS PROPIOS</t>
  </si>
  <si>
    <t>APORTACIONES</t>
  </si>
  <si>
    <t>CONVENIOS</t>
  </si>
  <si>
    <t>IMPUESTOS SOBRE EL PATRIMONIO</t>
  </si>
  <si>
    <t>ACCESORIOS DE IMPUESTOS</t>
  </si>
  <si>
    <t>IMPUESTOS NO COMPRENDIDOS EN LA LEY DE INGRESOS VIGENTE, CAUSADOS EN EJERCICIOS FISCALES ANTERIORES PENDIENTES DE LIQUIDACIÓN O PAGO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</si>
  <si>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</si>
  <si>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</si>
  <si>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</si>
  <si>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POR PRESTACIÓN DE SERVICIOS</t>
  </si>
  <si>
    <t>PRODUCTOS</t>
  </si>
  <si>
    <t>APROVECHAMIENTOS</t>
  </si>
  <si>
    <t>MULTAS</t>
  </si>
  <si>
    <t>ACCESORIOS DE APROVECHAMIENTOS</t>
  </si>
  <si>
    <t>PARTICIPACIONES</t>
  </si>
  <si>
    <t>RUBRO DE INGRESO</t>
  </si>
  <si>
    <t>SEPTIEMBRE</t>
  </si>
  <si>
    <t>PARTIDA</t>
  </si>
  <si>
    <t>IMPUESTOS</t>
  </si>
  <si>
    <t>CONTRIBUCIONES DE MEJORAS</t>
  </si>
  <si>
    <t>DERECHOS</t>
  </si>
  <si>
    <t>411</t>
  </si>
  <si>
    <t>4112</t>
  </si>
  <si>
    <t>4112-01</t>
  </si>
  <si>
    <t>4117</t>
  </si>
  <si>
    <t>4117-01</t>
  </si>
  <si>
    <t>4117-01-01</t>
  </si>
  <si>
    <t>4117-01-02</t>
  </si>
  <si>
    <t>4117-02</t>
  </si>
  <si>
    <t>4117-02-01</t>
  </si>
  <si>
    <t>4117-02-02</t>
  </si>
  <si>
    <t>4117-02-03</t>
  </si>
  <si>
    <t>4117-02-04</t>
  </si>
  <si>
    <t>4112-01-01</t>
  </si>
  <si>
    <t>4112-01-02</t>
  </si>
  <si>
    <t>4112-02</t>
  </si>
  <si>
    <t>4112-02-01</t>
  </si>
  <si>
    <t>4117-03</t>
  </si>
  <si>
    <t>4117-03-01</t>
  </si>
  <si>
    <t>4118</t>
  </si>
  <si>
    <t>4118-01</t>
  </si>
  <si>
    <t>4118-01-01</t>
  </si>
  <si>
    <t>413</t>
  </si>
  <si>
    <t>4131</t>
  </si>
  <si>
    <t>4131-01</t>
  </si>
  <si>
    <t>4131-01-01</t>
  </si>
  <si>
    <t>4132</t>
  </si>
  <si>
    <t>4132-01</t>
  </si>
  <si>
    <t>4132-01-01</t>
  </si>
  <si>
    <t>414</t>
  </si>
  <si>
    <t>4141</t>
  </si>
  <si>
    <t>4141-01</t>
  </si>
  <si>
    <t>4141-01-01</t>
  </si>
  <si>
    <t>4141-01-02</t>
  </si>
  <si>
    <t>4141-01-03</t>
  </si>
  <si>
    <t>4141-01-04</t>
  </si>
  <si>
    <t>4141-01-05</t>
  </si>
  <si>
    <t>4141-01-06</t>
  </si>
  <si>
    <t>4141-01-07</t>
  </si>
  <si>
    <t>4141-01-08</t>
  </si>
  <si>
    <t>4141-01-09</t>
  </si>
  <si>
    <t>4141-02</t>
  </si>
  <si>
    <t>4141-02-01</t>
  </si>
  <si>
    <t>4141-02-02</t>
  </si>
  <si>
    <t>4141-02-03</t>
  </si>
  <si>
    <t>4141-02-04</t>
  </si>
  <si>
    <t>4141-02-05</t>
  </si>
  <si>
    <t>4141-02-06</t>
  </si>
  <si>
    <t>4141-02-07</t>
  </si>
  <si>
    <t>4141-02-08</t>
  </si>
  <si>
    <t>4141-02-09</t>
  </si>
  <si>
    <t>4141-03</t>
  </si>
  <si>
    <t>4141-03-01</t>
  </si>
  <si>
    <t>4141-03-02</t>
  </si>
  <si>
    <t>4141-03-03</t>
  </si>
  <si>
    <t>4141-03-04</t>
  </si>
  <si>
    <t>4141-03-05</t>
  </si>
  <si>
    <t>4141-03-06</t>
  </si>
  <si>
    <t>4141-03-07</t>
  </si>
  <si>
    <t>4141-04</t>
  </si>
  <si>
    <t>4141-04-01</t>
  </si>
  <si>
    <t>4141-04-02</t>
  </si>
  <si>
    <t>4141-04-03</t>
  </si>
  <si>
    <t>4141-04-04</t>
  </si>
  <si>
    <t>4141-04-05</t>
  </si>
  <si>
    <t>4141-04-06</t>
  </si>
  <si>
    <t>4141-04-08</t>
  </si>
  <si>
    <t>4141-04-09</t>
  </si>
  <si>
    <t>4141-04-10</t>
  </si>
  <si>
    <t>4141-04-11</t>
  </si>
  <si>
    <t>4141-04-12</t>
  </si>
  <si>
    <t>4141-04-13</t>
  </si>
  <si>
    <t>4141-04-14</t>
  </si>
  <si>
    <t>4141-04-15</t>
  </si>
  <si>
    <t>4141-04-16</t>
  </si>
  <si>
    <t>4141-04-17</t>
  </si>
  <si>
    <t>4141-04-18</t>
  </si>
  <si>
    <t>4141-04-19</t>
  </si>
  <si>
    <t>4143</t>
  </si>
  <si>
    <t>4143-01</t>
  </si>
  <si>
    <t>4143-01-01</t>
  </si>
  <si>
    <t>4143-01-02</t>
  </si>
  <si>
    <t>4143-01-03</t>
  </si>
  <si>
    <t>4143-01-04</t>
  </si>
  <si>
    <t>4143-01-05</t>
  </si>
  <si>
    <t>4143-01-06</t>
  </si>
  <si>
    <t>4143-01-07</t>
  </si>
  <si>
    <t>4143-02</t>
  </si>
  <si>
    <t>4143-02-01</t>
  </si>
  <si>
    <t>4143-02-02</t>
  </si>
  <si>
    <t>4143-02-03</t>
  </si>
  <si>
    <t>4143-02-04</t>
  </si>
  <si>
    <t>4143-02-05</t>
  </si>
  <si>
    <t>4143-02-06</t>
  </si>
  <si>
    <t>4143-02-07</t>
  </si>
  <si>
    <t>4143-02-08</t>
  </si>
  <si>
    <t>4143-02-09</t>
  </si>
  <si>
    <t>4143-02-10</t>
  </si>
  <si>
    <t>4143-02-11</t>
  </si>
  <si>
    <t>4143-02-12</t>
  </si>
  <si>
    <t>4143-02-13</t>
  </si>
  <si>
    <t>4143-02-14</t>
  </si>
  <si>
    <t>4143-02-15</t>
  </si>
  <si>
    <t>4143-02-16</t>
  </si>
  <si>
    <t>4143-02-17</t>
  </si>
  <si>
    <t>4143-02-18</t>
  </si>
  <si>
    <t>4143-02-19</t>
  </si>
  <si>
    <t>4143-02-20</t>
  </si>
  <si>
    <t>4143-02-21</t>
  </si>
  <si>
    <t>4143-02-23</t>
  </si>
  <si>
    <t>4143-02-27</t>
  </si>
  <si>
    <t>4143-02-28</t>
  </si>
  <si>
    <t>4143-02-29</t>
  </si>
  <si>
    <t>4143-02-30</t>
  </si>
  <si>
    <t>4143-02-31</t>
  </si>
  <si>
    <t>4143-02-32</t>
  </si>
  <si>
    <t>4143-02-33</t>
  </si>
  <si>
    <t>4143-02-34</t>
  </si>
  <si>
    <t>4143-02-36</t>
  </si>
  <si>
    <t>4143-02-37</t>
  </si>
  <si>
    <t>4143-02-38</t>
  </si>
  <si>
    <t>4143-03</t>
  </si>
  <si>
    <t>4143-03-01</t>
  </si>
  <si>
    <t>4143-04</t>
  </si>
  <si>
    <t>4143-04-01</t>
  </si>
  <si>
    <t>4143-04-02</t>
  </si>
  <si>
    <t>4143-04-03</t>
  </si>
  <si>
    <t>4143-04-04</t>
  </si>
  <si>
    <t>4143-04-05</t>
  </si>
  <si>
    <t>4143-05</t>
  </si>
  <si>
    <t>4143-05-01</t>
  </si>
  <si>
    <t>4143-05-02</t>
  </si>
  <si>
    <t>4143-05-04</t>
  </si>
  <si>
    <t>4143-05-05</t>
  </si>
  <si>
    <t>4143-05-06</t>
  </si>
  <si>
    <t>4143-05-07</t>
  </si>
  <si>
    <t>4143-05-08</t>
  </si>
  <si>
    <t>4143-05-09</t>
  </si>
  <si>
    <t>4143-05-10</t>
  </si>
  <si>
    <t>4143-05-11</t>
  </si>
  <si>
    <t>4143-05-12</t>
  </si>
  <si>
    <t>4143-05-13</t>
  </si>
  <si>
    <t>4143-05-14</t>
  </si>
  <si>
    <t>4143-05-15</t>
  </si>
  <si>
    <t>4143-05-16</t>
  </si>
  <si>
    <t>4143-05-17</t>
  </si>
  <si>
    <t>4143-05-19</t>
  </si>
  <si>
    <t>4143-05-20</t>
  </si>
  <si>
    <t>4143-05-21</t>
  </si>
  <si>
    <t>4143-05-24</t>
  </si>
  <si>
    <t>4143-05-25</t>
  </si>
  <si>
    <t>4143-05-26</t>
  </si>
  <si>
    <t>4143-05-27</t>
  </si>
  <si>
    <t>4143-05-28</t>
  </si>
  <si>
    <t>4143-05-29</t>
  </si>
  <si>
    <t>4143-05-30</t>
  </si>
  <si>
    <t>4143-05-31</t>
  </si>
  <si>
    <t>4143-06</t>
  </si>
  <si>
    <t>4143-06-01</t>
  </si>
  <si>
    <t>4143-06-02</t>
  </si>
  <si>
    <t>4143-07</t>
  </si>
  <si>
    <t>4143-07-01</t>
  </si>
  <si>
    <t>4143-07-02</t>
  </si>
  <si>
    <t>4143-08</t>
  </si>
  <si>
    <t>4143-08-01</t>
  </si>
  <si>
    <t>4143-08-02</t>
  </si>
  <si>
    <t>4143-08-03</t>
  </si>
  <si>
    <t>4143-08-04</t>
  </si>
  <si>
    <t>4143-09</t>
  </si>
  <si>
    <t>4143-09-01</t>
  </si>
  <si>
    <t>4143-09-02</t>
  </si>
  <si>
    <t>4143-09-04</t>
  </si>
  <si>
    <t>4143-09-05</t>
  </si>
  <si>
    <t>4143-09-06</t>
  </si>
  <si>
    <t>4143-09-07</t>
  </si>
  <si>
    <t>4143-10</t>
  </si>
  <si>
    <t>4143-10-01</t>
  </si>
  <si>
    <t>4143-10-02</t>
  </si>
  <si>
    <t>4143-10-03</t>
  </si>
  <si>
    <t>4143-10-04</t>
  </si>
  <si>
    <t>4143-10-05</t>
  </si>
  <si>
    <t>4143-10-06</t>
  </si>
  <si>
    <t>4143-11</t>
  </si>
  <si>
    <t>4143-11-01</t>
  </si>
  <si>
    <t>4143-11-02</t>
  </si>
  <si>
    <t>4143-11-03</t>
  </si>
  <si>
    <t>4143-11-04</t>
  </si>
  <si>
    <t>4143-11-05</t>
  </si>
  <si>
    <t>4143-11-06</t>
  </si>
  <si>
    <t>4143-11-07</t>
  </si>
  <si>
    <t>4143-11-08</t>
  </si>
  <si>
    <t>4143-11-09</t>
  </si>
  <si>
    <t>4143-11-10</t>
  </si>
  <si>
    <t>4143-11-11</t>
  </si>
  <si>
    <t>4143-11-12</t>
  </si>
  <si>
    <t>4143-11-13</t>
  </si>
  <si>
    <t>4143-11-14</t>
  </si>
  <si>
    <t>4143-11-15</t>
  </si>
  <si>
    <t>4143-11-16</t>
  </si>
  <si>
    <t>4143-12</t>
  </si>
  <si>
    <t>4143-12-01</t>
  </si>
  <si>
    <t>4143-13</t>
  </si>
  <si>
    <t>4143-13-01</t>
  </si>
  <si>
    <t>4143-13-02</t>
  </si>
  <si>
    <t>4143-14</t>
  </si>
  <si>
    <t>4143-14-01</t>
  </si>
  <si>
    <t>4143-14-02</t>
  </si>
  <si>
    <t>4149</t>
  </si>
  <si>
    <t>4149-01</t>
  </si>
  <si>
    <t>4149-01-01</t>
  </si>
  <si>
    <t>4149-01-02</t>
  </si>
  <si>
    <t>4149-01-03</t>
  </si>
  <si>
    <t>4149-01-04</t>
  </si>
  <si>
    <t>4149-01-05</t>
  </si>
  <si>
    <t>415</t>
  </si>
  <si>
    <t>4151</t>
  </si>
  <si>
    <t>4151-01</t>
  </si>
  <si>
    <t>4151-01-01</t>
  </si>
  <si>
    <t>4151-01-02</t>
  </si>
  <si>
    <t>4151-01-03</t>
  </si>
  <si>
    <t>4151-01-04</t>
  </si>
  <si>
    <t>4151-02</t>
  </si>
  <si>
    <t>4151-02-01</t>
  </si>
  <si>
    <t>4151-02-02</t>
  </si>
  <si>
    <t>4151-02-07</t>
  </si>
  <si>
    <t>416</t>
  </si>
  <si>
    <t>4162</t>
  </si>
  <si>
    <t>4162-01</t>
  </si>
  <si>
    <t>4162-01-02</t>
  </si>
  <si>
    <t>4162-01-03</t>
  </si>
  <si>
    <t>4162-01-04</t>
  </si>
  <si>
    <t>4162-01-05</t>
  </si>
  <si>
    <t>4162-01-06</t>
  </si>
  <si>
    <t>4162-01-07</t>
  </si>
  <si>
    <t>4162-01-08</t>
  </si>
  <si>
    <t>4162-01-09</t>
  </si>
  <si>
    <t>4162-01-10</t>
  </si>
  <si>
    <t>4162-01-11</t>
  </si>
  <si>
    <t>4162-01-12</t>
  </si>
  <si>
    <t>4162-01-13</t>
  </si>
  <si>
    <t>4162-01-14</t>
  </si>
  <si>
    <t>4162-01-15</t>
  </si>
  <si>
    <t>4163</t>
  </si>
  <si>
    <t>4163-01</t>
  </si>
  <si>
    <t>4163-01-01</t>
  </si>
  <si>
    <t>4163-01-02</t>
  </si>
  <si>
    <t>4168</t>
  </si>
  <si>
    <t>4168-01</t>
  </si>
  <si>
    <t>4168-01-03</t>
  </si>
  <si>
    <t>4168-01-04</t>
  </si>
  <si>
    <t>4168-01-05</t>
  </si>
  <si>
    <t>4168-02</t>
  </si>
  <si>
    <t>4168-02-01</t>
  </si>
  <si>
    <t>4168-02-02</t>
  </si>
  <si>
    <t>4168-02-03</t>
  </si>
  <si>
    <t>4168-02-04</t>
  </si>
  <si>
    <t>4168-02-09</t>
  </si>
  <si>
    <t>4168-03</t>
  </si>
  <si>
    <t>4168-03-01</t>
  </si>
  <si>
    <t>4168-03-03</t>
  </si>
  <si>
    <t>4168-03-04</t>
  </si>
  <si>
    <t>4168-03-05</t>
  </si>
  <si>
    <t>4169</t>
  </si>
  <si>
    <t>4169-01</t>
  </si>
  <si>
    <t>4169-01-01</t>
  </si>
  <si>
    <t>4169-01-02</t>
  </si>
  <si>
    <t>4169-01-03</t>
  </si>
  <si>
    <t>4169-01-04</t>
  </si>
  <si>
    <t>4169-01-05</t>
  </si>
  <si>
    <t>4169-02</t>
  </si>
  <si>
    <t>4169-02-01</t>
  </si>
  <si>
    <t>4169-03</t>
  </si>
  <si>
    <t>4169-03-01</t>
  </si>
  <si>
    <t>4169-04</t>
  </si>
  <si>
    <t>4169-04-01</t>
  </si>
  <si>
    <t>4169-04-02</t>
  </si>
  <si>
    <t>4169-05</t>
  </si>
  <si>
    <t>4169-05-01</t>
  </si>
  <si>
    <t>42</t>
  </si>
  <si>
    <t>421</t>
  </si>
  <si>
    <t>4211</t>
  </si>
  <si>
    <t>4211-01</t>
  </si>
  <si>
    <t>4211-02</t>
  </si>
  <si>
    <t>4211-03</t>
  </si>
  <si>
    <t>4211-04</t>
  </si>
  <si>
    <t>4211-06</t>
  </si>
  <si>
    <t>4211-09</t>
  </si>
  <si>
    <t>4211-10</t>
  </si>
  <si>
    <t>4211-12</t>
  </si>
  <si>
    <t>4211-14</t>
  </si>
  <si>
    <t>4211-15</t>
  </si>
  <si>
    <t>4212</t>
  </si>
  <si>
    <t>4212-01</t>
  </si>
  <si>
    <t>4212-03</t>
  </si>
  <si>
    <t>PARTICIPACIONES APORTACIONES, CONVENIOS, INCENTIVOS DERIVADOS DE LA COLABORACION FISCAL, FONDOS DISTINTOS DE APORTACIONES , TRASNFERENCIAS, ASIGNACIONES, SUBSIDIOS Y SUBVENCIONES, Y PENSIONES Y JUBILACIONES</t>
  </si>
  <si>
    <t>PARTICIPACIONES APORTACIONES, CONVENIOS, INCENTIVOS DERIVADOS DE LA COLABORACION FISCAL, FONDOS DISTINTOS DE APORTACIONES</t>
  </si>
  <si>
    <t>4213</t>
  </si>
  <si>
    <t>4213-02</t>
  </si>
  <si>
    <t>4213-02-02</t>
  </si>
  <si>
    <t>4213-02-03</t>
  </si>
  <si>
    <t>422</t>
  </si>
  <si>
    <t>TRANSFERENCIAS, ASIGNACIONES, SUBSIDIOS Y SUBVENCIONES, Y PENSIONES Y JUBILACIONES</t>
  </si>
  <si>
    <t>4221</t>
  </si>
  <si>
    <t>4221-01</t>
  </si>
  <si>
    <t>4221-01-01</t>
  </si>
  <si>
    <t>RECARGOS DE ISABI CATASTRO</t>
  </si>
  <si>
    <t>NOVIEMBRE</t>
  </si>
  <si>
    <t>DICIEMBRE</t>
  </si>
  <si>
    <t>OCTUBRE</t>
  </si>
  <si>
    <t>TOTALES</t>
  </si>
  <si>
    <t>PRESENTACION DE TESTIMONIO APEO Y DESLINDE NOTARIAL</t>
  </si>
  <si>
    <t>POR PREDIO ADICIONAL TRAMITADO</t>
  </si>
  <si>
    <t>LIBERACION DE USUFRUCTO VITALICIO</t>
  </si>
  <si>
    <t>FUSION DE PREDIOS</t>
  </si>
  <si>
    <t>REGISTRO DE PERITO VALUADOR POR INSCRIPCION</t>
  </si>
  <si>
    <t>COPIA DE DOCUMENTOS</t>
  </si>
  <si>
    <t>SERV. DE VERIF.AMBIENTAL EN MATERIA DE PREVEN  Y CONTROL</t>
  </si>
  <si>
    <t>REGISTROS RELACIONADOS CON MANEJO DE RESIDUOS</t>
  </si>
  <si>
    <t>RECOLECCION DE BAS.A A COM.QUE NO GENEREN MAS DE 20 KG</t>
  </si>
  <si>
    <t>HOMOLOGACION O NVA ZONIFICACION DE USO DE SUELO</t>
  </si>
  <si>
    <t>MANIFEST. DE CONST. PREVIA LICENCIA DE CONST. O DICT DE OCUP</t>
  </si>
  <si>
    <t>EXPED. DE CONST DE FECHA DE ADQ. Y/O ANTECED. DE PROP</t>
  </si>
  <si>
    <t>EXPED. DE CLAVE CATASTRAL O CAMBIO DE RUST A URB</t>
  </si>
  <si>
    <t>4143-02-39</t>
  </si>
  <si>
    <t>4143-02-40</t>
  </si>
  <si>
    <t>4143-02-41</t>
  </si>
  <si>
    <t>4143-02-42</t>
  </si>
  <si>
    <t>4143-02-43</t>
  </si>
  <si>
    <t>4143-02-44</t>
  </si>
  <si>
    <t>4143-02-45</t>
  </si>
  <si>
    <t>4143-02-46</t>
  </si>
  <si>
    <t>4143-02-47</t>
  </si>
  <si>
    <t>4143-02-48</t>
  </si>
  <si>
    <t>4143-02-49</t>
  </si>
  <si>
    <t>4143-04-06</t>
  </si>
  <si>
    <t>4143-04-07</t>
  </si>
  <si>
    <t>4143-05-32</t>
  </si>
  <si>
    <t>DEFUNCION</t>
  </si>
  <si>
    <t>FIRMA EXCEDENTE</t>
  </si>
  <si>
    <t>INSTALACION DE MAQUINAS DESPACHADORAS</t>
  </si>
  <si>
    <t>AUTORIZACION PARA REMODELACION DE LOCALES</t>
  </si>
  <si>
    <t>TERRENOS A PERPETUIDAD PANTEON JARDIN DE LA CRUZ</t>
  </si>
  <si>
    <t>TEMPORALIDAD A 6 AÑOS PANTEON JARDIN DE LA CRUZ</t>
  </si>
  <si>
    <t>PERM. DE INST. O CONST. DE CRIPTAS PANTEON JARDIN DE LA CRUZ</t>
  </si>
  <si>
    <t>ADQ. CRIPTAS O MAUS. INDIV. JARDINES DE SAN JUAN</t>
  </si>
  <si>
    <t>RECORRIDOS TURISTICOS</t>
  </si>
  <si>
    <t>REGISTRO DE PERITO VALUADOR POR REINSCRIPCION</t>
  </si>
  <si>
    <t>ANUNCIOS TEMPORALES POR 30 Y 90 DIAS</t>
  </si>
  <si>
    <t>LICENCIA PARA CONSTRUC.DE INFRAESTRUCT. EN LA VIA PUB.</t>
  </si>
  <si>
    <t>AUT  PARA CONST TEMPORAL DE LA VIA PUBLICA</t>
  </si>
  <si>
    <t>EMITIR OTRO TIPO DE AUTORIZACION REFERENTE A LA EDIF</t>
  </si>
  <si>
    <t>SIAPA  TEPIC</t>
  </si>
  <si>
    <t>REFRENDO PARA EL RAMO 33</t>
  </si>
  <si>
    <t>FONDO DE ESTABILIZACION DE LOS INGRESOS DE LAS ENTIDADES FEDERATIVAS</t>
  </si>
  <si>
    <t>ART. 126 DE LA LEY DEL IMPUESTO SOBRE LA RENTA</t>
  </si>
  <si>
    <t>CONVENIOS DE LIBRE DISPOSICION</t>
  </si>
  <si>
    <t>4143-02-50</t>
  </si>
  <si>
    <t>4143-02-51</t>
  </si>
  <si>
    <t>4143-02-52</t>
  </si>
  <si>
    <t>4143-02-53</t>
  </si>
  <si>
    <t>4143-02-54</t>
  </si>
  <si>
    <t>4143-02-55</t>
  </si>
  <si>
    <t>4151-01-05</t>
  </si>
  <si>
    <t>4151-01-06</t>
  </si>
  <si>
    <t>4211-11</t>
  </si>
  <si>
    <t xml:space="preserve">IMPUESTOS SOBRE TENENCIA Y USO DE VEHICULOS </t>
  </si>
  <si>
    <t>4211-16</t>
  </si>
  <si>
    <t>4213-01</t>
  </si>
  <si>
    <t xml:space="preserve"> CONAFOR</t>
  </si>
  <si>
    <t>4213-02-17</t>
  </si>
  <si>
    <t>TRAMITE URGENTE</t>
  </si>
  <si>
    <t>VERIF. DE MED.FISICA Y COLIND. DE PREDIO URB</t>
  </si>
  <si>
    <t>VERIF.DE MED. FISICA Y COLIND. DE PREDIO RUSTICO</t>
  </si>
  <si>
    <t>POR CADA EVENTO DE REINGRESO DE TRAMITE</t>
  </si>
  <si>
    <t>DESMANCOMUNIZACION DE BIENES INMUEBLES</t>
  </si>
  <si>
    <t>CONSTANCIA DE NO ADEUDO PREDIAL O REIMP DE REC PGO</t>
  </si>
  <si>
    <t>SUBDIVISION DE PREDIOS POR CADA 2 LOTES</t>
  </si>
  <si>
    <t>MANIFEST. DE CONST. PREDIO DE MAS DE 10 AÑOS CONST</t>
  </si>
  <si>
    <t>EXPEDICION DE CONSTANCIA DE ANTECEDENTES DE REGISTRO CATASTRAL</t>
  </si>
  <si>
    <t>LIBERACION DE RESERVA DE DOMINIO</t>
  </si>
  <si>
    <t>FUSION DE PREDIOS DE 3 A 5</t>
  </si>
  <si>
    <t>PRESENTACION DE FIDEICOMISO TRASLATIVO DE DOMINIO</t>
  </si>
  <si>
    <t>FUSION DE PREDIOS DE 6 A 10</t>
  </si>
  <si>
    <t>FUSION DE PREDIOS DE 11 EN ADELANTE</t>
  </si>
  <si>
    <t>H. XLII AYUNTAMIENTO CONSTITUCIONAL DE TEPIC</t>
  </si>
  <si>
    <t>PRESUPUESTO                        2022</t>
  </si>
  <si>
    <t>4213-01-01</t>
  </si>
  <si>
    <t>INT. FONDO III</t>
  </si>
  <si>
    <t>INT. FONDO IV</t>
  </si>
  <si>
    <t>TALA O PODA DE ARBOLES A DOM. PARTICULAR</t>
  </si>
  <si>
    <t>4168-01-06</t>
  </si>
  <si>
    <t>4168-01-07</t>
  </si>
  <si>
    <t>RECARGOS POR ANUNCIOS PERMANENTES</t>
  </si>
  <si>
    <t>RECARGOS DE PARTICIPACIONES</t>
  </si>
  <si>
    <t>5% AL MILLAR CONTRALORIA</t>
  </si>
  <si>
    <t>PRESUPUESTO DE INGRESOS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</si>
</sst>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;\-&quot;$&quot;#,##0.00"/>
    <numFmt numFmtId="43" formatCode="_-* #,##0.00_-;\-* #,##0.00_-;_-* &quot;-&quot;??_-;_-@_-"/>
    <numFmt numFmtId="164" formatCode="&quot;$&quot;#,##0.0000;\-&quot;$&quot;#,##0.0000"/>
  </numFmts>
  <fonts count="13" x14ac:knownFonts="1">
    <font>
      <sz val="8"/>
      <color rgb="FF00000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sz val="7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6">
    <xf numFmtId="0" fontId="0" fillId="0" borderId="0" xfId="0" applyFill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4" fontId="1" fillId="5" borderId="1" xfId="0" applyNumberFormat="1" applyFont="1" applyFill="1" applyBorder="1" applyAlignment="1">
      <alignment horizontal="right" vertical="center" wrapText="1"/>
    </xf>
    <xf numFmtId="7" fontId="1" fillId="5" borderId="1" xfId="0" applyNumberFormat="1" applyFont="1" applyFill="1" applyBorder="1" applyAlignment="1">
      <alignment horizontal="right" vertical="center" wrapText="1"/>
    </xf>
    <xf numFmtId="7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43" fontId="2" fillId="0" borderId="1" xfId="1" applyNumberFormat="1" applyFont="1" applyFill="1" applyBorder="1" applyAlignment="1" applyProtection="1">
      <alignment horizontal="right" vertical="center" wrapText="1"/>
    </xf>
    <xf numFmtId="43" fontId="2" fillId="0" borderId="1" xfId="1" applyFont="1" applyFill="1" applyBorder="1" applyAlignment="1" applyProtection="1">
      <alignment horizontal="right" vertical="center" wrapText="1"/>
    </xf>
    <xf numFmtId="43" fontId="1" fillId="0" borderId="1" xfId="1" applyFont="1" applyFill="1" applyBorder="1" applyAlignment="1" applyProtection="1">
      <alignment horizontal="right" vertical="center" wrapText="1"/>
    </xf>
    <xf numFmtId="49" fontId="1" fillId="5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7" fontId="2" fillId="0" borderId="1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Alignment="1">
      <alignment horizontal="left" vertical="center" wrapText="1"/>
    </xf>
  </cellXfs>
  <cellStyles count="37">
    <cellStyle name="Millares" xfId="1" builtinId="3"/>
    <cellStyle name="Normal" xfId="0" builtinId="0"/>
    <cellStyle name="Normal 10" xfId="2"/>
    <cellStyle name="Normal 11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 7" xfId="12"/>
    <cellStyle name="Normal 20" xfId="13"/>
    <cellStyle name="Normal 21" xfId="14"/>
    <cellStyle name="Normal 22" xfId="15"/>
    <cellStyle name="Normal 23" xfId="16"/>
    <cellStyle name="Normal 24" xfId="17"/>
    <cellStyle name="Normal 25" xfId="18"/>
    <cellStyle name="Normal 26" xfId="19"/>
    <cellStyle name="Normal 28" xfId="20"/>
    <cellStyle name="Normal 29" xfId="21"/>
    <cellStyle name="Normal 30" xfId="22"/>
    <cellStyle name="Normal 32" xfId="23"/>
    <cellStyle name="Normal 33" xfId="24"/>
    <cellStyle name="Normal 34" xfId="25"/>
    <cellStyle name="Normal 35" xfId="26"/>
    <cellStyle name="Normal 36" xfId="27"/>
    <cellStyle name="Normal 37" xfId="28"/>
    <cellStyle name="Normal 38" xfId="29"/>
    <cellStyle name="Normal 4" xfId="30"/>
    <cellStyle name="Normal 41" xfId="31"/>
    <cellStyle name="Normal 42" xfId="32"/>
    <cellStyle name="Normal 5" xfId="33"/>
    <cellStyle name="Normal 6" xfId="34"/>
    <cellStyle name="Normal 7" xfId="35"/>
    <cellStyle name="Normal 9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47625</xdr:rowOff>
    </xdr:from>
    <xdr:to>
      <xdr:col>11</xdr:col>
      <xdr:colOff>548368</xdr:colOff>
      <xdr:row>0</xdr:row>
      <xdr:rowOff>47625</xdr:rowOff>
    </xdr:to>
    <xdr:pic>
      <xdr:nvPicPr>
        <xdr:cNvPr id="2" name="4294967295 Imagen" descr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4762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0</xdr:row>
      <xdr:rowOff>0</xdr:rowOff>
    </xdr:from>
    <xdr:to>
      <xdr:col>1</xdr:col>
      <xdr:colOff>1876425</xdr:colOff>
      <xdr:row>6</xdr:row>
      <xdr:rowOff>0</xdr:rowOff>
    </xdr:to>
    <xdr:grpSp>
      <xdr:nvGrpSpPr>
        <xdr:cNvPr id="3" name="5 Grupo"/>
        <xdr:cNvGrpSpPr>
          <a:grpSpLocks/>
        </xdr:cNvGrpSpPr>
      </xdr:nvGrpSpPr>
      <xdr:grpSpPr bwMode="auto">
        <a:xfrm>
          <a:off x="323850" y="0"/>
          <a:ext cx="2209800" cy="1028700"/>
          <a:chOff x="57149" y="64535"/>
          <a:chExt cx="2116100" cy="1016389"/>
        </a:xfrm>
      </xdr:grpSpPr>
      <xdr:sp macro="" textlink="">
        <xdr:nvSpPr>
          <xdr:cNvPr id="4" name="Text Box 14"/>
          <xdr:cNvSpPr txBox="1">
            <a:spLocks noChangeArrowheads="1"/>
          </xdr:cNvSpPr>
        </xdr:nvSpPr>
        <xdr:spPr bwMode="auto">
          <a:xfrm>
            <a:off x="57149" y="563318"/>
            <a:ext cx="2116100" cy="5176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MX" sz="600" b="1" i="0" strike="noStrike">
                <a:solidFill>
                  <a:srgbClr val="000000"/>
                </a:solidFill>
                <a:latin typeface="Arial"/>
                <a:cs typeface="Arial"/>
              </a:rPr>
              <a:t>H. XLII AYUNTAMIENTO CONSTITUCIONAL DE TEPIC</a:t>
            </a:r>
          </a:p>
          <a:p>
            <a:pPr algn="ctr" rtl="1">
              <a:defRPr sz="1000"/>
            </a:pPr>
            <a:r>
              <a:rPr lang="es-MX" sz="600" b="1" i="0" strike="noStrike">
                <a:solidFill>
                  <a:srgbClr val="000000"/>
                </a:solidFill>
                <a:latin typeface="Arial"/>
                <a:cs typeface="Arial"/>
              </a:rPr>
              <a:t>DIRECCION DE INGRESOS</a:t>
            </a:r>
          </a:p>
          <a:p>
            <a:pPr algn="ctr" rtl="1">
              <a:defRPr sz="1000"/>
            </a:pPr>
            <a:endParaRPr lang="es-MX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" name="Imagen 2" descr="CONSTI~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4097" y="64535"/>
            <a:ext cx="542098" cy="5485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13</xdr:col>
      <xdr:colOff>251149</xdr:colOff>
      <xdr:row>0</xdr:row>
      <xdr:rowOff>104775</xdr:rowOff>
    </xdr:from>
    <xdr:to>
      <xdr:col>14</xdr:col>
      <xdr:colOff>479944</xdr:colOff>
      <xdr:row>5</xdr:row>
      <xdr:rowOff>15875</xdr:rowOff>
    </xdr:to>
    <xdr:pic>
      <xdr:nvPicPr>
        <xdr:cNvPr id="6" name="image1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5233974" y="104775"/>
          <a:ext cx="1209870" cy="7683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6"/>
  <sheetViews>
    <sheetView tabSelected="1" zoomScaleNormal="100" workbookViewId="0">
      <pane xSplit="2" ySplit="7" topLeftCell="L35" activePane="bottomRight" state="frozen"/>
      <selection activeCell="D74" sqref="D74"/>
      <selection pane="topRight" activeCell="D74" sqref="D74"/>
      <selection pane="bottomLeft" activeCell="D74" sqref="D74"/>
      <selection pane="bottomRight" activeCell="B328" sqref="B328"/>
    </sheetView>
  </sheetViews>
  <sheetFormatPr baseColWidth="10" defaultColWidth="9.33203125" defaultRowHeight="10.5" x14ac:dyDescent="0.15"/>
  <cols>
    <col min="1" max="1" width="11.5" style="10" customWidth="1"/>
    <col min="2" max="2" width="58.83203125" style="6" customWidth="1"/>
    <col min="3" max="3" width="18.6640625" style="25" bestFit="1" customWidth="1"/>
    <col min="4" max="4" width="18.6640625" style="6" bestFit="1" customWidth="1"/>
    <col min="5" max="15" width="17.1640625" style="6" bestFit="1" customWidth="1"/>
    <col min="16" max="16384" width="9.33203125" style="6"/>
  </cols>
  <sheetData>
    <row r="1" spans="1:15" ht="13.7" customHeight="1" x14ac:dyDescent="0.15">
      <c r="A1" s="50" t="s">
        <v>656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3.7" customHeight="1" x14ac:dyDescent="0.15">
      <c r="A2" s="51" t="s">
        <v>242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3.7" customHeight="1" x14ac:dyDescent="0.15">
      <c r="A3" s="52" t="s">
        <v>243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3.7" customHeight="1" x14ac:dyDescent="0.15">
      <c r="A4" s="53" t="s">
        <v>667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3.7" customHeight="1" x14ac:dyDescent="0.15">
      <c r="A5" s="49"/>
      <c r="B5" s="8"/>
      <c r="C5" s="13"/>
      <c r="D5" s="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7" customHeight="1" x14ac:dyDescent="0.15">
      <c r="A6" s="49"/>
      <c r="B6" s="49"/>
      <c r="C6" s="13"/>
      <c r="D6" s="8"/>
      <c r="E6" s="8"/>
      <c r="F6" s="8"/>
      <c r="G6" s="8"/>
      <c r="H6" s="8"/>
      <c r="I6" s="8"/>
      <c r="J6" s="8"/>
      <c r="K6" s="8"/>
      <c r="L6" s="49"/>
      <c r="M6" s="8"/>
      <c r="N6" s="8"/>
      <c r="O6" s="49"/>
    </row>
    <row r="7" spans="1:15" s="26" customFormat="1" ht="26.25" customHeight="1" x14ac:dyDescent="0.15">
      <c r="A7" s="14" t="s">
        <v>269</v>
      </c>
      <c r="B7" s="14" t="s">
        <v>267</v>
      </c>
      <c r="C7" s="14" t="s">
        <v>657</v>
      </c>
      <c r="D7" s="14" t="s">
        <v>244</v>
      </c>
      <c r="E7" s="14" t="s">
        <v>245</v>
      </c>
      <c r="F7" s="14" t="s">
        <v>246</v>
      </c>
      <c r="G7" s="14" t="s">
        <v>247</v>
      </c>
      <c r="H7" s="14" t="s">
        <v>248</v>
      </c>
      <c r="I7" s="14" t="s">
        <v>249</v>
      </c>
      <c r="J7" s="14" t="s">
        <v>250</v>
      </c>
      <c r="K7" s="14" t="s">
        <v>251</v>
      </c>
      <c r="L7" s="14" t="s">
        <v>268</v>
      </c>
      <c r="M7" s="14" t="s">
        <v>580</v>
      </c>
      <c r="N7" s="14" t="s">
        <v>578</v>
      </c>
      <c r="O7" s="14" t="s">
        <v>579</v>
      </c>
    </row>
    <row r="8" spans="1:15" s="26" customFormat="1" ht="15" customHeight="1" x14ac:dyDescent="0.15">
      <c r="A8" s="27">
        <v>41</v>
      </c>
      <c r="B8" s="27" t="s">
        <v>252</v>
      </c>
      <c r="C8" s="15">
        <f t="shared" ref="C8:O8" si="0">+C9+C30+C37+C242+C255</f>
        <v>325459246.48000002</v>
      </c>
      <c r="D8" s="15">
        <f t="shared" ref="D8:O8" si="1">+D9+D30+D37+D242+D255</f>
        <v>53586757.690000005</v>
      </c>
      <c r="E8" s="15">
        <f t="shared" si="1"/>
        <v>37449987.540000007</v>
      </c>
      <c r="F8" s="15">
        <f t="shared" si="1"/>
        <v>33208680.520000003</v>
      </c>
      <c r="G8" s="15">
        <f t="shared" si="1"/>
        <v>29091281.330000002</v>
      </c>
      <c r="H8" s="15">
        <f t="shared" si="1"/>
        <v>18198227.440000001</v>
      </c>
      <c r="I8" s="15">
        <f t="shared" si="1"/>
        <v>21159573.879999999</v>
      </c>
      <c r="J8" s="15">
        <f t="shared" si="1"/>
        <v>16796781.689999998</v>
      </c>
      <c r="K8" s="15">
        <f t="shared" si="1"/>
        <v>13699157.82</v>
      </c>
      <c r="L8" s="15">
        <f t="shared" si="1"/>
        <v>20634157.269999996</v>
      </c>
      <c r="M8" s="15">
        <f t="shared" si="1"/>
        <v>22347851.339999996</v>
      </c>
      <c r="N8" s="15">
        <f t="shared" si="1"/>
        <v>25850700.989999998</v>
      </c>
      <c r="O8" s="15">
        <f t="shared" si="1"/>
        <v>33436088.969999995</v>
      </c>
    </row>
    <row r="9" spans="1:15" s="7" customFormat="1" ht="15" customHeight="1" x14ac:dyDescent="0.15">
      <c r="A9" s="1" t="s">
        <v>273</v>
      </c>
      <c r="B9" s="28" t="s">
        <v>270</v>
      </c>
      <c r="C9" s="16">
        <f>+C10+C16+C27</f>
        <v>199684324.38</v>
      </c>
      <c r="D9" s="16">
        <f t="shared" ref="D9:O9" si="2">+D10+D16+D27</f>
        <v>48017817.090000004</v>
      </c>
      <c r="E9" s="16">
        <f t="shared" si="2"/>
        <v>24229692.760000005</v>
      </c>
      <c r="F9" s="16">
        <f t="shared" si="2"/>
        <v>18494050.32</v>
      </c>
      <c r="G9" s="16">
        <f t="shared" si="2"/>
        <v>12792459.83</v>
      </c>
      <c r="H9" s="16">
        <f t="shared" si="2"/>
        <v>11549537.17</v>
      </c>
      <c r="I9" s="16">
        <f t="shared" si="2"/>
        <v>11818359.23</v>
      </c>
      <c r="J9" s="16">
        <f t="shared" si="2"/>
        <v>9016131.879999999</v>
      </c>
      <c r="K9" s="16">
        <f t="shared" si="2"/>
        <v>7835421.2000000002</v>
      </c>
      <c r="L9" s="16">
        <f t="shared" si="2"/>
        <v>13116426.859999999</v>
      </c>
      <c r="M9" s="16">
        <f t="shared" si="2"/>
        <v>10195246.399999999</v>
      </c>
      <c r="N9" s="16">
        <f t="shared" si="2"/>
        <v>14326492.670000002</v>
      </c>
      <c r="O9" s="16">
        <f t="shared" si="2"/>
        <v>18292688.969999999</v>
      </c>
    </row>
    <row r="10" spans="1:15" s="30" customFormat="1" ht="15" customHeight="1" x14ac:dyDescent="0.15">
      <c r="A10" s="3" t="s">
        <v>274</v>
      </c>
      <c r="B10" s="29" t="s">
        <v>255</v>
      </c>
      <c r="C10" s="17">
        <f>+C11+C14</f>
        <v>129007590.76000001</v>
      </c>
      <c r="D10" s="17">
        <f t="shared" ref="D10:O10" si="3">+D11+D14</f>
        <v>36748194.060000002</v>
      </c>
      <c r="E10" s="17">
        <f t="shared" si="3"/>
        <v>15753688.900000002</v>
      </c>
      <c r="F10" s="17">
        <f t="shared" si="3"/>
        <v>10995486.469999999</v>
      </c>
      <c r="G10" s="17">
        <f t="shared" si="3"/>
        <v>7436550.25</v>
      </c>
      <c r="H10" s="17">
        <f t="shared" si="3"/>
        <v>6688507.0899999999</v>
      </c>
      <c r="I10" s="17">
        <f t="shared" si="3"/>
        <v>7453405.71</v>
      </c>
      <c r="J10" s="17">
        <f t="shared" si="3"/>
        <v>5795793.75</v>
      </c>
      <c r="K10" s="17">
        <f t="shared" si="3"/>
        <v>5325976.37</v>
      </c>
      <c r="L10" s="17">
        <f t="shared" si="3"/>
        <v>8823566.8599999994</v>
      </c>
      <c r="M10" s="17">
        <f t="shared" si="3"/>
        <v>5815032.6399999997</v>
      </c>
      <c r="N10" s="17">
        <f t="shared" si="3"/>
        <v>7421430.1500000004</v>
      </c>
      <c r="O10" s="17">
        <f t="shared" si="3"/>
        <v>10749958.51</v>
      </c>
    </row>
    <row r="11" spans="1:15" s="30" customFormat="1" ht="15" customHeight="1" x14ac:dyDescent="0.15">
      <c r="A11" s="4" t="s">
        <v>275</v>
      </c>
      <c r="B11" s="31" t="s">
        <v>0</v>
      </c>
      <c r="C11" s="18">
        <f>+C12+C13</f>
        <v>68362343.070000008</v>
      </c>
      <c r="D11" s="18">
        <f t="shared" ref="D11:O11" si="4">+D12+D13</f>
        <v>34949637.770000003</v>
      </c>
      <c r="E11" s="18">
        <f t="shared" si="4"/>
        <v>11232912.040000001</v>
      </c>
      <c r="F11" s="18">
        <f t="shared" si="4"/>
        <v>7015705.2799999993</v>
      </c>
      <c r="G11" s="18">
        <f t="shared" si="4"/>
        <v>3445218.82</v>
      </c>
      <c r="H11" s="18">
        <f t="shared" si="4"/>
        <v>2269013.7800000003</v>
      </c>
      <c r="I11" s="18">
        <f t="shared" si="4"/>
        <v>1790588.93</v>
      </c>
      <c r="J11" s="18">
        <f t="shared" si="4"/>
        <v>1254543.43</v>
      </c>
      <c r="K11" s="18">
        <f t="shared" si="4"/>
        <v>752606.71999999997</v>
      </c>
      <c r="L11" s="18">
        <f t="shared" si="4"/>
        <v>1293260</v>
      </c>
      <c r="M11" s="18">
        <f t="shared" si="4"/>
        <v>881348.64</v>
      </c>
      <c r="N11" s="18">
        <f t="shared" si="4"/>
        <v>1281428</v>
      </c>
      <c r="O11" s="18">
        <f t="shared" si="4"/>
        <v>2196079.66</v>
      </c>
    </row>
    <row r="12" spans="1:15" s="7" customFormat="1" ht="15" customHeight="1" x14ac:dyDescent="0.15">
      <c r="A12" s="11" t="s">
        <v>285</v>
      </c>
      <c r="B12" s="12" t="s">
        <v>1</v>
      </c>
      <c r="C12" s="9">
        <f t="shared" ref="C12:C75" si="5">SUM(D12:O12)</f>
        <v>678489.79999999993</v>
      </c>
      <c r="D12" s="32">
        <v>216755.76</v>
      </c>
      <c r="E12" s="33">
        <v>165713.9</v>
      </c>
      <c r="F12" s="33">
        <v>40266.01</v>
      </c>
      <c r="G12" s="33">
        <v>55548.98</v>
      </c>
      <c r="H12" s="33">
        <v>47490.49</v>
      </c>
      <c r="I12" s="33">
        <v>26346.75</v>
      </c>
      <c r="J12" s="33">
        <v>18994.72</v>
      </c>
      <c r="K12" s="33">
        <v>5678.82</v>
      </c>
      <c r="L12" s="33">
        <v>39617.25</v>
      </c>
      <c r="M12" s="33">
        <v>13417.12</v>
      </c>
      <c r="N12" s="33">
        <v>27198.02</v>
      </c>
      <c r="O12" s="33">
        <v>21461.98</v>
      </c>
    </row>
    <row r="13" spans="1:15" s="7" customFormat="1" ht="15" customHeight="1" x14ac:dyDescent="0.15">
      <c r="A13" s="11" t="s">
        <v>286</v>
      </c>
      <c r="B13" s="12" t="s">
        <v>2</v>
      </c>
      <c r="C13" s="9">
        <f t="shared" si="5"/>
        <v>67683853.270000011</v>
      </c>
      <c r="D13" s="33">
        <v>34732882.010000005</v>
      </c>
      <c r="E13" s="33">
        <v>11067198.140000001</v>
      </c>
      <c r="F13" s="33">
        <v>6975439.2699999996</v>
      </c>
      <c r="G13" s="33">
        <v>3389669.84</v>
      </c>
      <c r="H13" s="33">
        <v>2221523.29</v>
      </c>
      <c r="I13" s="33">
        <v>1764242.18</v>
      </c>
      <c r="J13" s="33">
        <v>1235548.71</v>
      </c>
      <c r="K13" s="33">
        <v>746927.9</v>
      </c>
      <c r="L13" s="33">
        <v>1253642.75</v>
      </c>
      <c r="M13" s="33">
        <v>867931.52</v>
      </c>
      <c r="N13" s="33">
        <v>1254229.98</v>
      </c>
      <c r="O13" s="33">
        <v>2174617.6800000002</v>
      </c>
    </row>
    <row r="14" spans="1:15" s="30" customFormat="1" ht="15" customHeight="1" x14ac:dyDescent="0.15">
      <c r="A14" s="4" t="s">
        <v>287</v>
      </c>
      <c r="B14" s="31" t="s">
        <v>3</v>
      </c>
      <c r="C14" s="18">
        <f t="shared" ref="C14:O14" si="6">+C15</f>
        <v>60645247.689999998</v>
      </c>
      <c r="D14" s="18">
        <f t="shared" si="6"/>
        <v>1798556.29</v>
      </c>
      <c r="E14" s="18">
        <f t="shared" si="6"/>
        <v>4520776.8600000003</v>
      </c>
      <c r="F14" s="18">
        <f t="shared" si="6"/>
        <v>3979781.19</v>
      </c>
      <c r="G14" s="18">
        <f t="shared" si="6"/>
        <v>3991331.43</v>
      </c>
      <c r="H14" s="18">
        <f t="shared" si="6"/>
        <v>4419493.3099999996</v>
      </c>
      <c r="I14" s="18">
        <f t="shared" si="6"/>
        <v>5662816.7800000003</v>
      </c>
      <c r="J14" s="18">
        <f t="shared" si="6"/>
        <v>4541250.32</v>
      </c>
      <c r="K14" s="18">
        <f t="shared" si="6"/>
        <v>4573369.6500000004</v>
      </c>
      <c r="L14" s="18">
        <f t="shared" si="6"/>
        <v>7530306.8600000003</v>
      </c>
      <c r="M14" s="18">
        <f t="shared" si="6"/>
        <v>4933684</v>
      </c>
      <c r="N14" s="18">
        <f t="shared" si="6"/>
        <v>6140002.1500000004</v>
      </c>
      <c r="O14" s="18">
        <f t="shared" si="6"/>
        <v>8553878.8499999996</v>
      </c>
    </row>
    <row r="15" spans="1:15" s="7" customFormat="1" ht="15" customHeight="1" x14ac:dyDescent="0.15">
      <c r="A15" s="11" t="s">
        <v>288</v>
      </c>
      <c r="B15" s="12" t="s">
        <v>4</v>
      </c>
      <c r="C15" s="9">
        <f t="shared" si="5"/>
        <v>60645247.689999998</v>
      </c>
      <c r="D15" s="33">
        <v>1798556.29</v>
      </c>
      <c r="E15" s="33">
        <v>4520776.8600000003</v>
      </c>
      <c r="F15" s="33">
        <v>3979781.19</v>
      </c>
      <c r="G15" s="33">
        <v>3991331.43</v>
      </c>
      <c r="H15" s="33">
        <v>4419493.3099999996</v>
      </c>
      <c r="I15" s="33">
        <v>5662816.7800000003</v>
      </c>
      <c r="J15" s="33">
        <v>4541250.32</v>
      </c>
      <c r="K15" s="33">
        <v>4573369.6500000004</v>
      </c>
      <c r="L15" s="33">
        <v>7530306.8600000003</v>
      </c>
      <c r="M15" s="33">
        <v>4933684</v>
      </c>
      <c r="N15" s="33">
        <v>6140002.1500000004</v>
      </c>
      <c r="O15" s="33">
        <v>8553878.8499999996</v>
      </c>
    </row>
    <row r="16" spans="1:15" s="30" customFormat="1" ht="15" customHeight="1" x14ac:dyDescent="0.15">
      <c r="A16" s="3" t="s">
        <v>276</v>
      </c>
      <c r="B16" s="29" t="s">
        <v>256</v>
      </c>
      <c r="C16" s="17">
        <f>+C17+C20+C25</f>
        <v>12787565.59</v>
      </c>
      <c r="D16" s="17">
        <f t="shared" ref="D16:O16" si="7">+D17+D20+D25</f>
        <v>1352031.89</v>
      </c>
      <c r="E16" s="17">
        <f t="shared" si="7"/>
        <v>1350276.51</v>
      </c>
      <c r="F16" s="17">
        <f t="shared" si="7"/>
        <v>1064335.73</v>
      </c>
      <c r="G16" s="17">
        <f t="shared" si="7"/>
        <v>938635.7300000001</v>
      </c>
      <c r="H16" s="17">
        <f t="shared" si="7"/>
        <v>782023.97</v>
      </c>
      <c r="I16" s="17">
        <f t="shared" si="7"/>
        <v>867897.12999999989</v>
      </c>
      <c r="J16" s="17">
        <f t="shared" si="7"/>
        <v>610408.29</v>
      </c>
      <c r="K16" s="17">
        <f t="shared" si="7"/>
        <v>586637.66999999993</v>
      </c>
      <c r="L16" s="17">
        <f t="shared" si="7"/>
        <v>1187425.56</v>
      </c>
      <c r="M16" s="17">
        <f t="shared" si="7"/>
        <v>1078770.98</v>
      </c>
      <c r="N16" s="17">
        <f t="shared" si="7"/>
        <v>1667458.9699999997</v>
      </c>
      <c r="O16" s="17">
        <f t="shared" si="7"/>
        <v>1301663.1600000001</v>
      </c>
    </row>
    <row r="17" spans="1:15" s="30" customFormat="1" ht="15" customHeight="1" x14ac:dyDescent="0.15">
      <c r="A17" s="4" t="s">
        <v>277</v>
      </c>
      <c r="B17" s="31" t="s">
        <v>5</v>
      </c>
      <c r="C17" s="18">
        <f>SUM(C18:C19)</f>
        <v>10006259.550000001</v>
      </c>
      <c r="D17" s="18">
        <f t="shared" ref="D17:O17" si="8">SUM(D18:D19)</f>
        <v>922916.48</v>
      </c>
      <c r="E17" s="18">
        <f t="shared" si="8"/>
        <v>1058984.7</v>
      </c>
      <c r="F17" s="18">
        <f t="shared" si="8"/>
        <v>807159.46</v>
      </c>
      <c r="G17" s="18">
        <f t="shared" si="8"/>
        <v>748957.54</v>
      </c>
      <c r="H17" s="18">
        <f t="shared" si="8"/>
        <v>623525.85</v>
      </c>
      <c r="I17" s="18">
        <f t="shared" si="8"/>
        <v>733575.61</v>
      </c>
      <c r="J17" s="18">
        <f t="shared" si="8"/>
        <v>487614.51</v>
      </c>
      <c r="K17" s="18">
        <f t="shared" si="8"/>
        <v>501095.03</v>
      </c>
      <c r="L17" s="18">
        <f t="shared" si="8"/>
        <v>1067659.47</v>
      </c>
      <c r="M17" s="18">
        <f t="shared" si="8"/>
        <v>910592.94</v>
      </c>
      <c r="N17" s="18">
        <f t="shared" si="8"/>
        <v>1344036.6199999999</v>
      </c>
      <c r="O17" s="18">
        <f t="shared" si="8"/>
        <v>800141.34000000008</v>
      </c>
    </row>
    <row r="18" spans="1:15" s="7" customFormat="1" ht="15" customHeight="1" x14ac:dyDescent="0.15">
      <c r="A18" s="11" t="s">
        <v>278</v>
      </c>
      <c r="B18" s="12" t="s">
        <v>6</v>
      </c>
      <c r="C18" s="9">
        <f t="shared" si="5"/>
        <v>4910541.4000000004</v>
      </c>
      <c r="D18" s="34">
        <v>703629.9</v>
      </c>
      <c r="E18" s="33">
        <v>567112.69999999995</v>
      </c>
      <c r="F18" s="33">
        <v>490090.94</v>
      </c>
      <c r="G18" s="33">
        <v>401534.15</v>
      </c>
      <c r="H18" s="33">
        <v>361610.6</v>
      </c>
      <c r="I18" s="33">
        <v>294272.40999999997</v>
      </c>
      <c r="J18" s="33">
        <v>260778.92</v>
      </c>
      <c r="K18" s="33">
        <v>174516.2</v>
      </c>
      <c r="L18" s="33">
        <v>286551.45</v>
      </c>
      <c r="M18" s="33">
        <v>336933.33</v>
      </c>
      <c r="N18" s="33">
        <v>523421.3</v>
      </c>
      <c r="O18" s="33">
        <v>510089.5</v>
      </c>
    </row>
    <row r="19" spans="1:15" s="7" customFormat="1" ht="15" customHeight="1" x14ac:dyDescent="0.15">
      <c r="A19" s="11" t="s">
        <v>279</v>
      </c>
      <c r="B19" s="12" t="s">
        <v>577</v>
      </c>
      <c r="C19" s="9">
        <f t="shared" si="5"/>
        <v>5095718.1499999994</v>
      </c>
      <c r="D19" s="33">
        <f>219286.58</f>
        <v>219286.58</v>
      </c>
      <c r="E19" s="33">
        <v>491872</v>
      </c>
      <c r="F19" s="33">
        <v>317068.52</v>
      </c>
      <c r="G19" s="33">
        <v>347423.39</v>
      </c>
      <c r="H19" s="33">
        <v>261915.25</v>
      </c>
      <c r="I19" s="33">
        <v>439303.2</v>
      </c>
      <c r="J19" s="33">
        <v>226835.59</v>
      </c>
      <c r="K19" s="33">
        <v>326578.83</v>
      </c>
      <c r="L19" s="33">
        <v>781108.02</v>
      </c>
      <c r="M19" s="33">
        <v>573659.61</v>
      </c>
      <c r="N19" s="33">
        <v>820615.32</v>
      </c>
      <c r="O19" s="33">
        <v>290051.84000000003</v>
      </c>
    </row>
    <row r="20" spans="1:15" s="30" customFormat="1" ht="15" customHeight="1" x14ac:dyDescent="0.15">
      <c r="A20" s="4" t="s">
        <v>280</v>
      </c>
      <c r="B20" s="31" t="s">
        <v>7</v>
      </c>
      <c r="C20" s="18">
        <f t="shared" ref="C20:O20" si="9">SUM(C21:C24)</f>
        <v>2441102.0099999998</v>
      </c>
      <c r="D20" s="18">
        <f t="shared" si="9"/>
        <v>375781.01</v>
      </c>
      <c r="E20" s="18">
        <f t="shared" si="9"/>
        <v>246548.33</v>
      </c>
      <c r="F20" s="18">
        <f t="shared" si="9"/>
        <v>218309.1</v>
      </c>
      <c r="G20" s="18">
        <f t="shared" si="9"/>
        <v>157138.04</v>
      </c>
      <c r="H20" s="18">
        <f t="shared" si="9"/>
        <v>126821.45</v>
      </c>
      <c r="I20" s="18">
        <f t="shared" si="9"/>
        <v>109989.2</v>
      </c>
      <c r="J20" s="18">
        <f t="shared" si="9"/>
        <v>101503.53</v>
      </c>
      <c r="K20" s="18">
        <f t="shared" si="9"/>
        <v>70899.45</v>
      </c>
      <c r="L20" s="18">
        <f t="shared" si="9"/>
        <v>97997.97</v>
      </c>
      <c r="M20" s="18">
        <f t="shared" si="9"/>
        <v>155199.78</v>
      </c>
      <c r="N20" s="18">
        <f t="shared" si="9"/>
        <v>298250.67</v>
      </c>
      <c r="O20" s="18">
        <f t="shared" si="9"/>
        <v>482663.48</v>
      </c>
    </row>
    <row r="21" spans="1:15" s="7" customFormat="1" ht="15" customHeight="1" x14ac:dyDescent="0.15">
      <c r="A21" s="11" t="s">
        <v>281</v>
      </c>
      <c r="B21" s="12" t="s">
        <v>8</v>
      </c>
      <c r="C21" s="9">
        <f t="shared" si="5"/>
        <v>2441099.0099999998</v>
      </c>
      <c r="D21" s="33">
        <v>375778.01</v>
      </c>
      <c r="E21" s="33">
        <v>246548.33</v>
      </c>
      <c r="F21" s="33">
        <v>218309.1</v>
      </c>
      <c r="G21" s="33">
        <v>157138.04</v>
      </c>
      <c r="H21" s="33">
        <v>126821.45</v>
      </c>
      <c r="I21" s="33">
        <v>109989.2</v>
      </c>
      <c r="J21" s="33">
        <v>101503.53</v>
      </c>
      <c r="K21" s="33">
        <v>70899.45</v>
      </c>
      <c r="L21" s="33">
        <v>97997.97</v>
      </c>
      <c r="M21" s="33">
        <v>155199.78</v>
      </c>
      <c r="N21" s="33">
        <v>298250.67</v>
      </c>
      <c r="O21" s="33">
        <v>482663.48</v>
      </c>
    </row>
    <row r="22" spans="1:15" s="7" customFormat="1" ht="15" customHeight="1" x14ac:dyDescent="0.15">
      <c r="A22" s="11" t="s">
        <v>282</v>
      </c>
      <c r="B22" s="12" t="s">
        <v>9</v>
      </c>
      <c r="C22" s="9">
        <f t="shared" si="5"/>
        <v>1</v>
      </c>
      <c r="D22" s="33">
        <v>1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</row>
    <row r="23" spans="1:15" s="7" customFormat="1" ht="15" customHeight="1" x14ac:dyDescent="0.15">
      <c r="A23" s="11" t="s">
        <v>283</v>
      </c>
      <c r="B23" s="12" t="s">
        <v>10</v>
      </c>
      <c r="C23" s="9">
        <f t="shared" si="5"/>
        <v>1</v>
      </c>
      <c r="D23" s="33">
        <v>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</row>
    <row r="24" spans="1:15" s="7" customFormat="1" ht="15" customHeight="1" x14ac:dyDescent="0.15">
      <c r="A24" s="11" t="s">
        <v>284</v>
      </c>
      <c r="B24" s="12" t="s">
        <v>11</v>
      </c>
      <c r="C24" s="9">
        <f t="shared" si="5"/>
        <v>1</v>
      </c>
      <c r="D24" s="33">
        <v>1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</row>
    <row r="25" spans="1:15" s="30" customFormat="1" ht="15" customHeight="1" x14ac:dyDescent="0.15">
      <c r="A25" s="4" t="s">
        <v>289</v>
      </c>
      <c r="B25" s="31" t="s">
        <v>12</v>
      </c>
      <c r="C25" s="18">
        <f t="shared" ref="C25:O25" si="10">+C26</f>
        <v>340204.03</v>
      </c>
      <c r="D25" s="18">
        <f t="shared" si="10"/>
        <v>53334.400000000001</v>
      </c>
      <c r="E25" s="18">
        <f t="shared" si="10"/>
        <v>44743.48</v>
      </c>
      <c r="F25" s="18">
        <f t="shared" si="10"/>
        <v>38867.17</v>
      </c>
      <c r="G25" s="18">
        <f t="shared" si="10"/>
        <v>32540.15</v>
      </c>
      <c r="H25" s="18">
        <f t="shared" si="10"/>
        <v>31676.67</v>
      </c>
      <c r="I25" s="18">
        <f t="shared" si="10"/>
        <v>24332.32</v>
      </c>
      <c r="J25" s="18">
        <f t="shared" si="10"/>
        <v>21290.25</v>
      </c>
      <c r="K25" s="18">
        <f t="shared" si="10"/>
        <v>14643.19</v>
      </c>
      <c r="L25" s="18">
        <f t="shared" si="10"/>
        <v>21768.12</v>
      </c>
      <c r="M25" s="18">
        <f t="shared" si="10"/>
        <v>12978.26</v>
      </c>
      <c r="N25" s="18">
        <f t="shared" si="10"/>
        <v>25171.68</v>
      </c>
      <c r="O25" s="18">
        <f t="shared" si="10"/>
        <v>18858.34</v>
      </c>
    </row>
    <row r="26" spans="1:15" s="7" customFormat="1" ht="15" customHeight="1" x14ac:dyDescent="0.15">
      <c r="A26" s="11" t="s">
        <v>290</v>
      </c>
      <c r="B26" s="12" t="s">
        <v>13</v>
      </c>
      <c r="C26" s="9">
        <f t="shared" si="5"/>
        <v>340204.03</v>
      </c>
      <c r="D26" s="33">
        <v>53334.400000000001</v>
      </c>
      <c r="E26" s="33">
        <v>44743.48</v>
      </c>
      <c r="F26" s="33">
        <v>38867.17</v>
      </c>
      <c r="G26" s="33">
        <v>32540.15</v>
      </c>
      <c r="H26" s="33">
        <v>31676.67</v>
      </c>
      <c r="I26" s="33">
        <v>24332.32</v>
      </c>
      <c r="J26" s="33">
        <v>21290.25</v>
      </c>
      <c r="K26" s="33">
        <v>14643.19</v>
      </c>
      <c r="L26" s="33">
        <v>21768.12</v>
      </c>
      <c r="M26" s="33">
        <v>12978.26</v>
      </c>
      <c r="N26" s="33">
        <v>25171.68</v>
      </c>
      <c r="O26" s="33">
        <v>18858.34</v>
      </c>
    </row>
    <row r="27" spans="1:15" s="30" customFormat="1" ht="45" customHeight="1" x14ac:dyDescent="0.15">
      <c r="A27" s="5" t="s">
        <v>291</v>
      </c>
      <c r="B27" s="29" t="s">
        <v>257</v>
      </c>
      <c r="C27" s="17">
        <f>+C28</f>
        <v>57889168.029999986</v>
      </c>
      <c r="D27" s="17">
        <f t="shared" ref="D27:O28" si="11">+D28</f>
        <v>9917591.1400000006</v>
      </c>
      <c r="E27" s="17">
        <f t="shared" si="11"/>
        <v>7125727.3499999996</v>
      </c>
      <c r="F27" s="17">
        <f t="shared" si="11"/>
        <v>6434228.1200000001</v>
      </c>
      <c r="G27" s="17">
        <f t="shared" si="11"/>
        <v>4417273.8499999996</v>
      </c>
      <c r="H27" s="17">
        <f t="shared" si="11"/>
        <v>4079006.11</v>
      </c>
      <c r="I27" s="17">
        <f t="shared" si="11"/>
        <v>3497056.39</v>
      </c>
      <c r="J27" s="17">
        <f t="shared" si="11"/>
        <v>2609929.84</v>
      </c>
      <c r="K27" s="17">
        <f t="shared" si="11"/>
        <v>1922807.16</v>
      </c>
      <c r="L27" s="17">
        <f t="shared" si="11"/>
        <v>3105434.44</v>
      </c>
      <c r="M27" s="17">
        <f t="shared" si="11"/>
        <v>3301442.78</v>
      </c>
      <c r="N27" s="17">
        <f t="shared" si="11"/>
        <v>5237603.55</v>
      </c>
      <c r="O27" s="17">
        <f t="shared" si="11"/>
        <v>6241067.2999999998</v>
      </c>
    </row>
    <row r="28" spans="1:15" s="30" customFormat="1" ht="15" customHeight="1" x14ac:dyDescent="0.15">
      <c r="A28" s="35" t="s">
        <v>292</v>
      </c>
      <c r="B28" s="31" t="s">
        <v>14</v>
      </c>
      <c r="C28" s="18">
        <f>+C29</f>
        <v>57889168.029999986</v>
      </c>
      <c r="D28" s="18">
        <f t="shared" si="11"/>
        <v>9917591.1400000006</v>
      </c>
      <c r="E28" s="18">
        <f t="shared" si="11"/>
        <v>7125727.3499999996</v>
      </c>
      <c r="F28" s="18">
        <f t="shared" si="11"/>
        <v>6434228.1200000001</v>
      </c>
      <c r="G28" s="18">
        <f t="shared" si="11"/>
        <v>4417273.8499999996</v>
      </c>
      <c r="H28" s="18">
        <f t="shared" si="11"/>
        <v>4079006.11</v>
      </c>
      <c r="I28" s="18">
        <f t="shared" si="11"/>
        <v>3497056.39</v>
      </c>
      <c r="J28" s="18">
        <f t="shared" si="11"/>
        <v>2609929.84</v>
      </c>
      <c r="K28" s="18">
        <f t="shared" si="11"/>
        <v>1922807.16</v>
      </c>
      <c r="L28" s="18">
        <f t="shared" si="11"/>
        <v>3105434.44</v>
      </c>
      <c r="M28" s="18">
        <f t="shared" si="11"/>
        <v>3301442.78</v>
      </c>
      <c r="N28" s="18">
        <f t="shared" si="11"/>
        <v>5237603.55</v>
      </c>
      <c r="O28" s="18">
        <f t="shared" si="11"/>
        <v>6241067.2999999998</v>
      </c>
    </row>
    <row r="29" spans="1:15" s="7" customFormat="1" ht="15" customHeight="1" x14ac:dyDescent="0.15">
      <c r="A29" s="36" t="s">
        <v>293</v>
      </c>
      <c r="B29" s="12" t="s">
        <v>14</v>
      </c>
      <c r="C29" s="9">
        <f t="shared" si="5"/>
        <v>57889168.029999986</v>
      </c>
      <c r="D29" s="33">
        <v>9917591.1400000006</v>
      </c>
      <c r="E29" s="33">
        <v>7125727.3499999996</v>
      </c>
      <c r="F29" s="33">
        <v>6434228.1200000001</v>
      </c>
      <c r="G29" s="33">
        <v>4417273.8499999996</v>
      </c>
      <c r="H29" s="33">
        <v>4079006.11</v>
      </c>
      <c r="I29" s="33">
        <v>3497056.39</v>
      </c>
      <c r="J29" s="33">
        <v>2609929.84</v>
      </c>
      <c r="K29" s="33">
        <v>1922807.16</v>
      </c>
      <c r="L29" s="33">
        <v>3105434.44</v>
      </c>
      <c r="M29" s="33">
        <v>3301442.78</v>
      </c>
      <c r="N29" s="33">
        <v>5237603.55</v>
      </c>
      <c r="O29" s="33">
        <v>6241067.2999999998</v>
      </c>
    </row>
    <row r="30" spans="1:15" s="30" customFormat="1" ht="15" customHeight="1" x14ac:dyDescent="0.15">
      <c r="A30" s="1" t="s">
        <v>294</v>
      </c>
      <c r="B30" s="37" t="s">
        <v>271</v>
      </c>
      <c r="C30" s="16">
        <f t="shared" ref="C30:O30" si="12">+C31+C34</f>
        <v>2</v>
      </c>
      <c r="D30" s="16">
        <f t="shared" ref="D30:O30" si="13">+D31+D34</f>
        <v>2</v>
      </c>
      <c r="E30" s="16">
        <f t="shared" si="13"/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  <c r="J30" s="16">
        <f t="shared" si="13"/>
        <v>0</v>
      </c>
      <c r="K30" s="16">
        <f t="shared" si="13"/>
        <v>0</v>
      </c>
      <c r="L30" s="16">
        <f t="shared" si="13"/>
        <v>0</v>
      </c>
      <c r="M30" s="16">
        <f t="shared" si="13"/>
        <v>0</v>
      </c>
      <c r="N30" s="16">
        <f t="shared" si="13"/>
        <v>0</v>
      </c>
      <c r="O30" s="16">
        <f t="shared" si="13"/>
        <v>0</v>
      </c>
    </row>
    <row r="31" spans="1:15" s="30" customFormat="1" ht="15" customHeight="1" x14ac:dyDescent="0.15">
      <c r="A31" s="3" t="s">
        <v>295</v>
      </c>
      <c r="B31" s="29" t="s">
        <v>258</v>
      </c>
      <c r="C31" s="17">
        <f t="shared" ref="C31:O32" si="14">+C32</f>
        <v>1</v>
      </c>
      <c r="D31" s="17">
        <f t="shared" si="14"/>
        <v>1</v>
      </c>
      <c r="E31" s="17">
        <f t="shared" si="14"/>
        <v>0</v>
      </c>
      <c r="F31" s="17">
        <f t="shared" si="14"/>
        <v>0</v>
      </c>
      <c r="G31" s="17">
        <f t="shared" si="14"/>
        <v>0</v>
      </c>
      <c r="H31" s="17">
        <f t="shared" si="14"/>
        <v>0</v>
      </c>
      <c r="I31" s="17">
        <f t="shared" si="14"/>
        <v>0</v>
      </c>
      <c r="J31" s="17">
        <f t="shared" si="14"/>
        <v>0</v>
      </c>
      <c r="K31" s="17">
        <f t="shared" si="14"/>
        <v>0</v>
      </c>
      <c r="L31" s="17">
        <f t="shared" si="14"/>
        <v>0</v>
      </c>
      <c r="M31" s="17">
        <f t="shared" si="14"/>
        <v>0</v>
      </c>
      <c r="N31" s="17">
        <f t="shared" si="14"/>
        <v>0</v>
      </c>
      <c r="O31" s="17">
        <f t="shared" si="14"/>
        <v>0</v>
      </c>
    </row>
    <row r="32" spans="1:15" s="30" customFormat="1" ht="15" customHeight="1" x14ac:dyDescent="0.15">
      <c r="A32" s="4" t="s">
        <v>296</v>
      </c>
      <c r="B32" s="31" t="s">
        <v>15</v>
      </c>
      <c r="C32" s="18">
        <f t="shared" si="14"/>
        <v>1</v>
      </c>
      <c r="D32" s="18">
        <f t="shared" si="14"/>
        <v>1</v>
      </c>
      <c r="E32" s="18">
        <f t="shared" si="14"/>
        <v>0</v>
      </c>
      <c r="F32" s="18">
        <f t="shared" si="14"/>
        <v>0</v>
      </c>
      <c r="G32" s="18">
        <f t="shared" si="14"/>
        <v>0</v>
      </c>
      <c r="H32" s="18">
        <f t="shared" si="14"/>
        <v>0</v>
      </c>
      <c r="I32" s="18">
        <f t="shared" si="14"/>
        <v>0</v>
      </c>
      <c r="J32" s="18">
        <f t="shared" si="14"/>
        <v>0</v>
      </c>
      <c r="K32" s="18">
        <f t="shared" si="14"/>
        <v>0</v>
      </c>
      <c r="L32" s="18">
        <f t="shared" si="14"/>
        <v>0</v>
      </c>
      <c r="M32" s="18">
        <f t="shared" si="14"/>
        <v>0</v>
      </c>
      <c r="N32" s="18">
        <f t="shared" si="14"/>
        <v>0</v>
      </c>
      <c r="O32" s="18">
        <f t="shared" si="14"/>
        <v>0</v>
      </c>
    </row>
    <row r="33" spans="1:15" s="7" customFormat="1" ht="15" customHeight="1" x14ac:dyDescent="0.15">
      <c r="A33" s="11" t="s">
        <v>297</v>
      </c>
      <c r="B33" s="12" t="s">
        <v>16</v>
      </c>
      <c r="C33" s="9">
        <f t="shared" si="5"/>
        <v>1</v>
      </c>
      <c r="D33" s="33">
        <v>1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</row>
    <row r="34" spans="1:15" s="30" customFormat="1" ht="45" customHeight="1" x14ac:dyDescent="0.15">
      <c r="A34" s="5" t="s">
        <v>298</v>
      </c>
      <c r="B34" s="29" t="s">
        <v>259</v>
      </c>
      <c r="C34" s="17">
        <f t="shared" ref="C34:O35" si="15">+C35</f>
        <v>1</v>
      </c>
      <c r="D34" s="17">
        <f t="shared" si="15"/>
        <v>1</v>
      </c>
      <c r="E34" s="17">
        <f t="shared" si="15"/>
        <v>0</v>
      </c>
      <c r="F34" s="17">
        <f t="shared" si="15"/>
        <v>0</v>
      </c>
      <c r="G34" s="17">
        <f t="shared" si="15"/>
        <v>0</v>
      </c>
      <c r="H34" s="17">
        <f t="shared" si="15"/>
        <v>0</v>
      </c>
      <c r="I34" s="17">
        <f t="shared" si="15"/>
        <v>0</v>
      </c>
      <c r="J34" s="17">
        <f t="shared" si="15"/>
        <v>0</v>
      </c>
      <c r="K34" s="17">
        <f t="shared" si="15"/>
        <v>0</v>
      </c>
      <c r="L34" s="17">
        <f t="shared" si="15"/>
        <v>0</v>
      </c>
      <c r="M34" s="17">
        <f t="shared" si="15"/>
        <v>0</v>
      </c>
      <c r="N34" s="17">
        <f t="shared" si="15"/>
        <v>0</v>
      </c>
      <c r="O34" s="17">
        <f t="shared" si="15"/>
        <v>0</v>
      </c>
    </row>
    <row r="35" spans="1:15" s="30" customFormat="1" ht="33" customHeight="1" x14ac:dyDescent="0.15">
      <c r="A35" s="35" t="s">
        <v>299</v>
      </c>
      <c r="B35" s="31" t="s">
        <v>17</v>
      </c>
      <c r="C35" s="18">
        <f t="shared" si="15"/>
        <v>1</v>
      </c>
      <c r="D35" s="18">
        <f t="shared" si="15"/>
        <v>1</v>
      </c>
      <c r="E35" s="18">
        <f t="shared" si="15"/>
        <v>0</v>
      </c>
      <c r="F35" s="18">
        <f t="shared" si="15"/>
        <v>0</v>
      </c>
      <c r="G35" s="18">
        <f t="shared" si="15"/>
        <v>0</v>
      </c>
      <c r="H35" s="18">
        <f t="shared" si="15"/>
        <v>0</v>
      </c>
      <c r="I35" s="18">
        <f t="shared" si="15"/>
        <v>0</v>
      </c>
      <c r="J35" s="18">
        <f t="shared" si="15"/>
        <v>0</v>
      </c>
      <c r="K35" s="18">
        <f t="shared" si="15"/>
        <v>0</v>
      </c>
      <c r="L35" s="18">
        <f t="shared" si="15"/>
        <v>0</v>
      </c>
      <c r="M35" s="18">
        <f t="shared" si="15"/>
        <v>0</v>
      </c>
      <c r="N35" s="18">
        <f t="shared" si="15"/>
        <v>0</v>
      </c>
      <c r="O35" s="18">
        <f t="shared" si="15"/>
        <v>0</v>
      </c>
    </row>
    <row r="36" spans="1:15" s="7" customFormat="1" ht="15" customHeight="1" x14ac:dyDescent="0.15">
      <c r="A36" s="38" t="s">
        <v>300</v>
      </c>
      <c r="B36" s="12" t="s">
        <v>17</v>
      </c>
      <c r="C36" s="9">
        <f t="shared" si="5"/>
        <v>1</v>
      </c>
      <c r="D36" s="33">
        <v>1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</row>
    <row r="37" spans="1:15" s="30" customFormat="1" ht="15" customHeight="1" x14ac:dyDescent="0.15">
      <c r="A37" s="1" t="s">
        <v>301</v>
      </c>
      <c r="B37" s="37" t="s">
        <v>272</v>
      </c>
      <c r="C37" s="16">
        <f t="shared" ref="C37:O37" si="16">+C38+C86+C235</f>
        <v>101611001.98</v>
      </c>
      <c r="D37" s="16">
        <f t="shared" ref="D37:O37" si="17">+D38+D86+D235</f>
        <v>3907800.79</v>
      </c>
      <c r="E37" s="16">
        <f t="shared" si="17"/>
        <v>11704205.179999998</v>
      </c>
      <c r="F37" s="16">
        <f t="shared" si="17"/>
        <v>12832450.25</v>
      </c>
      <c r="G37" s="16">
        <f t="shared" si="17"/>
        <v>13614117.660000002</v>
      </c>
      <c r="H37" s="16">
        <f t="shared" si="17"/>
        <v>4905868.9400000013</v>
      </c>
      <c r="I37" s="16">
        <f t="shared" si="17"/>
        <v>7613026.8899999997</v>
      </c>
      <c r="J37" s="16">
        <f t="shared" si="17"/>
        <v>5995745.3099999987</v>
      </c>
      <c r="K37" s="16">
        <f t="shared" si="17"/>
        <v>4213886.6499999994</v>
      </c>
      <c r="L37" s="16">
        <f t="shared" si="17"/>
        <v>5533801.7199999997</v>
      </c>
      <c r="M37" s="16">
        <f t="shared" si="17"/>
        <v>9781948.4700000007</v>
      </c>
      <c r="N37" s="16">
        <f t="shared" si="17"/>
        <v>9042810.629999999</v>
      </c>
      <c r="O37" s="16">
        <f t="shared" si="17"/>
        <v>12465339.489999995</v>
      </c>
    </row>
    <row r="38" spans="1:15" s="30" customFormat="1" ht="33" customHeight="1" x14ac:dyDescent="0.15">
      <c r="A38" s="3" t="s">
        <v>302</v>
      </c>
      <c r="B38" s="29" t="s">
        <v>260</v>
      </c>
      <c r="C38" s="17">
        <f t="shared" ref="C38:O38" si="18">+C39+C49+C59+C67</f>
        <v>17137936.259999998</v>
      </c>
      <c r="D38" s="17">
        <f t="shared" ref="D38:O38" si="19">+D39+D49+D59+D67</f>
        <v>1120650.68</v>
      </c>
      <c r="E38" s="17">
        <f t="shared" si="19"/>
        <v>840212.53</v>
      </c>
      <c r="F38" s="17">
        <f t="shared" si="19"/>
        <v>1034314.9</v>
      </c>
      <c r="G38" s="17">
        <f t="shared" si="19"/>
        <v>954753.30999999994</v>
      </c>
      <c r="H38" s="17">
        <f t="shared" si="19"/>
        <v>595010.6100000001</v>
      </c>
      <c r="I38" s="17">
        <f t="shared" si="19"/>
        <v>1246609.79</v>
      </c>
      <c r="J38" s="17">
        <f t="shared" si="19"/>
        <v>1889072.16</v>
      </c>
      <c r="K38" s="17">
        <f t="shared" si="19"/>
        <v>970419.69000000006</v>
      </c>
      <c r="L38" s="17">
        <f t="shared" si="19"/>
        <v>1442846.69</v>
      </c>
      <c r="M38" s="17">
        <f t="shared" si="19"/>
        <v>2280616.7400000002</v>
      </c>
      <c r="N38" s="17">
        <f t="shared" si="19"/>
        <v>2165435.0099999998</v>
      </c>
      <c r="O38" s="17">
        <f t="shared" si="19"/>
        <v>2597994.15</v>
      </c>
    </row>
    <row r="39" spans="1:15" s="30" customFormat="1" ht="33" customHeight="1" x14ac:dyDescent="0.15">
      <c r="A39" s="4" t="s">
        <v>303</v>
      </c>
      <c r="B39" s="31" t="s">
        <v>18</v>
      </c>
      <c r="C39" s="18">
        <f t="shared" ref="C39:O39" si="20">SUM(C40:C48)</f>
        <v>1587939.8300000003</v>
      </c>
      <c r="D39" s="18">
        <f t="shared" ref="D39:O39" si="21">SUM(D40:D48)</f>
        <v>95880.86</v>
      </c>
      <c r="E39" s="18">
        <f t="shared" si="21"/>
        <v>72692.23</v>
      </c>
      <c r="F39" s="18">
        <f t="shared" si="21"/>
        <v>82474.2</v>
      </c>
      <c r="G39" s="18">
        <f t="shared" si="21"/>
        <v>79377.72</v>
      </c>
      <c r="H39" s="18">
        <f t="shared" si="21"/>
        <v>104559.78</v>
      </c>
      <c r="I39" s="18">
        <f t="shared" si="21"/>
        <v>68763.53</v>
      </c>
      <c r="J39" s="18">
        <f t="shared" si="21"/>
        <v>87263.599999999991</v>
      </c>
      <c r="K39" s="18">
        <f t="shared" si="21"/>
        <v>89893.51</v>
      </c>
      <c r="L39" s="18">
        <f t="shared" si="21"/>
        <v>89954.680000000008</v>
      </c>
      <c r="M39" s="18">
        <f t="shared" si="21"/>
        <v>199251.76</v>
      </c>
      <c r="N39" s="18">
        <f t="shared" si="21"/>
        <v>322615.29000000004</v>
      </c>
      <c r="O39" s="18">
        <f t="shared" si="21"/>
        <v>295212.67</v>
      </c>
    </row>
    <row r="40" spans="1:15" s="7" customFormat="1" ht="15" customHeight="1" x14ac:dyDescent="0.15">
      <c r="A40" s="11" t="s">
        <v>304</v>
      </c>
      <c r="B40" s="12" t="s">
        <v>19</v>
      </c>
      <c r="C40" s="9">
        <f t="shared" si="5"/>
        <v>1</v>
      </c>
      <c r="D40" s="33">
        <v>1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</row>
    <row r="41" spans="1:15" s="7" customFormat="1" ht="15" customHeight="1" x14ac:dyDescent="0.15">
      <c r="A41" s="11" t="s">
        <v>305</v>
      </c>
      <c r="B41" s="12" t="s">
        <v>20</v>
      </c>
      <c r="C41" s="9">
        <f t="shared" si="5"/>
        <v>29307.539999999997</v>
      </c>
      <c r="D41" s="33">
        <v>651.28</v>
      </c>
      <c r="E41" s="33">
        <v>0</v>
      </c>
      <c r="F41" s="33">
        <v>4558.95</v>
      </c>
      <c r="G41" s="33">
        <v>651.28</v>
      </c>
      <c r="H41" s="33">
        <v>4558.95</v>
      </c>
      <c r="I41" s="33">
        <v>5210.2299999999996</v>
      </c>
      <c r="J41" s="33">
        <v>2930.75</v>
      </c>
      <c r="K41" s="33">
        <v>1628.2</v>
      </c>
      <c r="L41" s="33">
        <v>976.92</v>
      </c>
      <c r="M41" s="33">
        <v>5210.2299999999996</v>
      </c>
      <c r="N41" s="33">
        <v>2279.48</v>
      </c>
      <c r="O41" s="33">
        <f>651.27</f>
        <v>651.27</v>
      </c>
    </row>
    <row r="42" spans="1:15" s="7" customFormat="1" ht="15" customHeight="1" x14ac:dyDescent="0.15">
      <c r="A42" s="11" t="s">
        <v>306</v>
      </c>
      <c r="B42" s="12" t="s">
        <v>21</v>
      </c>
      <c r="C42" s="9">
        <f t="shared" si="5"/>
        <v>1322706.4200000002</v>
      </c>
      <c r="D42" s="33">
        <v>84284.81</v>
      </c>
      <c r="E42" s="33">
        <v>72692.23</v>
      </c>
      <c r="F42" s="33">
        <v>66177.600000000006</v>
      </c>
      <c r="G42" s="33">
        <v>69195.960000000006</v>
      </c>
      <c r="H42" s="33">
        <v>86132.33</v>
      </c>
      <c r="I42" s="33">
        <v>63553.3</v>
      </c>
      <c r="J42" s="33">
        <v>84170.4</v>
      </c>
      <c r="K42" s="33">
        <v>68726.44</v>
      </c>
      <c r="L42" s="33">
        <v>88815.32</v>
      </c>
      <c r="M42" s="33">
        <v>150494.72</v>
      </c>
      <c r="N42" s="33">
        <v>263595.28000000003</v>
      </c>
      <c r="O42" s="33">
        <f>224868.03</f>
        <v>224868.03</v>
      </c>
    </row>
    <row r="43" spans="1:15" s="7" customFormat="1" ht="15" customHeight="1" x14ac:dyDescent="0.15">
      <c r="A43" s="11" t="s">
        <v>307</v>
      </c>
      <c r="B43" s="12" t="s">
        <v>22</v>
      </c>
      <c r="C43" s="9">
        <f t="shared" si="5"/>
        <v>25991.45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25991.45</f>
        <v>25991.45</v>
      </c>
    </row>
    <row r="44" spans="1:15" s="7" customFormat="1" ht="15" customHeight="1" x14ac:dyDescent="0.15">
      <c r="A44" s="11" t="s">
        <v>308</v>
      </c>
      <c r="B44" s="12" t="s">
        <v>23</v>
      </c>
      <c r="C44" s="9">
        <f t="shared" si="5"/>
        <v>1137.1200000000001</v>
      </c>
      <c r="D44" s="33">
        <v>0</v>
      </c>
      <c r="E44" s="33">
        <v>0</v>
      </c>
      <c r="F44" s="33">
        <v>0</v>
      </c>
      <c r="G44" s="33">
        <v>812.23</v>
      </c>
      <c r="H44" s="33">
        <v>0</v>
      </c>
      <c r="I44" s="33">
        <v>0</v>
      </c>
      <c r="J44" s="33">
        <v>162.44999999999999</v>
      </c>
      <c r="K44" s="33">
        <v>0</v>
      </c>
      <c r="L44" s="33">
        <f>162.44</f>
        <v>162.44</v>
      </c>
      <c r="M44" s="33">
        <v>0</v>
      </c>
      <c r="N44" s="33">
        <v>0</v>
      </c>
      <c r="O44" s="33">
        <v>0</v>
      </c>
    </row>
    <row r="45" spans="1:15" s="7" customFormat="1" ht="15" customHeight="1" x14ac:dyDescent="0.15">
      <c r="A45" s="11" t="s">
        <v>309</v>
      </c>
      <c r="B45" s="12" t="s">
        <v>24</v>
      </c>
      <c r="C45" s="9">
        <f t="shared" si="5"/>
        <v>203912.64</v>
      </c>
      <c r="D45" s="33">
        <v>10941.77</v>
      </c>
      <c r="E45" s="33">
        <v>0</v>
      </c>
      <c r="F45" s="33">
        <v>11737.65</v>
      </c>
      <c r="G45" s="33">
        <v>8718.25</v>
      </c>
      <c r="H45" s="33">
        <v>13868.5</v>
      </c>
      <c r="I45" s="33">
        <v>0</v>
      </c>
      <c r="J45" s="33">
        <v>0</v>
      </c>
      <c r="K45" s="33">
        <v>19538.87</v>
      </c>
      <c r="L45" s="33">
        <v>0</v>
      </c>
      <c r="M45" s="33">
        <v>41435.42</v>
      </c>
      <c r="N45" s="33">
        <v>53970.26</v>
      </c>
      <c r="O45" s="33">
        <v>43701.919999999998</v>
      </c>
    </row>
    <row r="46" spans="1:15" s="7" customFormat="1" ht="15" customHeight="1" x14ac:dyDescent="0.15">
      <c r="A46" s="11" t="s">
        <v>310</v>
      </c>
      <c r="B46" s="12" t="s">
        <v>25</v>
      </c>
      <c r="C46" s="9">
        <f t="shared" si="5"/>
        <v>4881.66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2111.39</v>
      </c>
      <c r="N46" s="33">
        <v>2770.27</v>
      </c>
      <c r="O46" s="33">
        <v>0</v>
      </c>
    </row>
    <row r="47" spans="1:15" s="7" customFormat="1" ht="15" customHeight="1" x14ac:dyDescent="0.15">
      <c r="A47" s="11" t="s">
        <v>311</v>
      </c>
      <c r="B47" s="12" t="s">
        <v>26</v>
      </c>
      <c r="C47" s="9">
        <f t="shared" si="5"/>
        <v>1</v>
      </c>
      <c r="D47" s="33">
        <v>1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</row>
    <row r="48" spans="1:15" s="7" customFormat="1" ht="15" customHeight="1" x14ac:dyDescent="0.15">
      <c r="A48" s="11" t="s">
        <v>312</v>
      </c>
      <c r="B48" s="12" t="s">
        <v>611</v>
      </c>
      <c r="C48" s="9">
        <f t="shared" si="5"/>
        <v>1</v>
      </c>
      <c r="D48" s="33">
        <v>1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</row>
    <row r="49" spans="1:15" s="30" customFormat="1" ht="15" customHeight="1" x14ac:dyDescent="0.15">
      <c r="A49" s="4" t="s">
        <v>313</v>
      </c>
      <c r="B49" s="31" t="s">
        <v>27</v>
      </c>
      <c r="C49" s="18">
        <f t="shared" ref="C49:O49" si="22">SUM(C50:C58)</f>
        <v>3952147.58</v>
      </c>
      <c r="D49" s="18">
        <f t="shared" si="22"/>
        <v>329296.32999999996</v>
      </c>
      <c r="E49" s="18">
        <f t="shared" si="22"/>
        <v>289143.3</v>
      </c>
      <c r="F49" s="18">
        <f t="shared" si="22"/>
        <v>324847.48</v>
      </c>
      <c r="G49" s="18">
        <f t="shared" si="22"/>
        <v>198649.26</v>
      </c>
      <c r="H49" s="18">
        <f t="shared" si="22"/>
        <v>185732.03</v>
      </c>
      <c r="I49" s="18">
        <f t="shared" si="22"/>
        <v>192197.81</v>
      </c>
      <c r="J49" s="18">
        <f t="shared" si="22"/>
        <v>237237.84</v>
      </c>
      <c r="K49" s="18">
        <f t="shared" si="22"/>
        <v>270662.25</v>
      </c>
      <c r="L49" s="18">
        <f t="shared" si="22"/>
        <v>474382.51</v>
      </c>
      <c r="M49" s="18">
        <f t="shared" si="22"/>
        <v>398747.72000000003</v>
      </c>
      <c r="N49" s="18">
        <f t="shared" si="22"/>
        <v>442829.43</v>
      </c>
      <c r="O49" s="18">
        <f t="shared" si="22"/>
        <v>608421.62</v>
      </c>
    </row>
    <row r="50" spans="1:15" s="7" customFormat="1" ht="15" customHeight="1" x14ac:dyDescent="0.15">
      <c r="A50" s="11" t="s">
        <v>314</v>
      </c>
      <c r="B50" s="12" t="s">
        <v>613</v>
      </c>
      <c r="C50" s="9">
        <f t="shared" si="5"/>
        <v>2231768.2000000002</v>
      </c>
      <c r="D50" s="33">
        <v>161588.21</v>
      </c>
      <c r="E50" s="33">
        <v>134582.94</v>
      </c>
      <c r="F50" s="33">
        <v>148420.79999999999</v>
      </c>
      <c r="G50" s="33">
        <v>124765.46</v>
      </c>
      <c r="H50" s="33">
        <v>109700.98</v>
      </c>
      <c r="I50" s="33">
        <v>126317.21</v>
      </c>
      <c r="J50" s="33">
        <v>110969.25</v>
      </c>
      <c r="K50" s="33">
        <v>168938.45</v>
      </c>
      <c r="L50" s="33">
        <v>353244.73</v>
      </c>
      <c r="M50" s="33">
        <v>227202.04</v>
      </c>
      <c r="N50" s="33">
        <v>211128.89</v>
      </c>
      <c r="O50" s="33">
        <v>354909.24</v>
      </c>
    </row>
    <row r="51" spans="1:15" s="7" customFormat="1" ht="15" customHeight="1" x14ac:dyDescent="0.15">
      <c r="A51" s="11" t="s">
        <v>315</v>
      </c>
      <c r="B51" s="12" t="s">
        <v>28</v>
      </c>
      <c r="C51" s="9">
        <f t="shared" si="5"/>
        <v>146815.05000000002</v>
      </c>
      <c r="D51" s="33">
        <v>0</v>
      </c>
      <c r="E51" s="33">
        <v>18011.93</v>
      </c>
      <c r="F51" s="33">
        <v>0</v>
      </c>
      <c r="G51" s="33">
        <v>18281.88</v>
      </c>
      <c r="H51" s="33">
        <v>0</v>
      </c>
      <c r="I51" s="33">
        <v>13866.71</v>
      </c>
      <c r="J51" s="33">
        <v>27733.84</v>
      </c>
      <c r="K51" s="33">
        <v>13866.71</v>
      </c>
      <c r="L51" s="33">
        <v>38876.25</v>
      </c>
      <c r="M51" s="33">
        <f>16177.73</f>
        <v>16177.73</v>
      </c>
      <c r="N51" s="33">
        <v>0</v>
      </c>
      <c r="O51" s="33">
        <v>0</v>
      </c>
    </row>
    <row r="52" spans="1:15" s="7" customFormat="1" ht="15" customHeight="1" x14ac:dyDescent="0.15">
      <c r="A52" s="11" t="s">
        <v>316</v>
      </c>
      <c r="B52" s="12" t="s">
        <v>29</v>
      </c>
      <c r="C52" s="9">
        <f t="shared" si="5"/>
        <v>1</v>
      </c>
      <c r="D52" s="33">
        <v>1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</row>
    <row r="53" spans="1:15" s="7" customFormat="1" ht="15" customHeight="1" x14ac:dyDescent="0.15">
      <c r="A53" s="11" t="s">
        <v>317</v>
      </c>
      <c r="B53" s="12" t="s">
        <v>614</v>
      </c>
      <c r="C53" s="9">
        <f t="shared" si="5"/>
        <v>1</v>
      </c>
      <c r="D53" s="33">
        <v>1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</row>
    <row r="54" spans="1:15" s="7" customFormat="1" ht="15" customHeight="1" x14ac:dyDescent="0.15">
      <c r="A54" s="11" t="s">
        <v>318</v>
      </c>
      <c r="B54" s="12" t="s">
        <v>30</v>
      </c>
      <c r="C54" s="9">
        <f t="shared" si="5"/>
        <v>1</v>
      </c>
      <c r="D54" s="33">
        <v>1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</row>
    <row r="55" spans="1:15" s="7" customFormat="1" ht="15" customHeight="1" x14ac:dyDescent="0.15">
      <c r="A55" s="11" t="s">
        <v>319</v>
      </c>
      <c r="B55" s="12" t="s">
        <v>31</v>
      </c>
      <c r="C55" s="9">
        <f t="shared" si="5"/>
        <v>1</v>
      </c>
      <c r="D55" s="33">
        <v>1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</row>
    <row r="56" spans="1:15" s="7" customFormat="1" ht="15" customHeight="1" x14ac:dyDescent="0.15">
      <c r="A56" s="11" t="s">
        <v>320</v>
      </c>
      <c r="B56" s="12" t="s">
        <v>616</v>
      </c>
      <c r="C56" s="9">
        <f t="shared" si="5"/>
        <v>1</v>
      </c>
      <c r="D56" s="33">
        <v>1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</row>
    <row r="57" spans="1:15" s="7" customFormat="1" ht="15" customHeight="1" x14ac:dyDescent="0.15">
      <c r="A57" s="11" t="s">
        <v>321</v>
      </c>
      <c r="B57" s="12" t="s">
        <v>615</v>
      </c>
      <c r="C57" s="9">
        <f t="shared" si="5"/>
        <v>701658.3</v>
      </c>
      <c r="D57" s="33">
        <v>94514.46</v>
      </c>
      <c r="E57" s="33">
        <v>71500.38</v>
      </c>
      <c r="F57" s="33">
        <v>79277.88</v>
      </c>
      <c r="G57" s="33">
        <v>20505.13</v>
      </c>
      <c r="H57" s="33">
        <v>18508.37</v>
      </c>
      <c r="I57" s="33">
        <v>27284.89</v>
      </c>
      <c r="J57" s="33">
        <v>12825.32</v>
      </c>
      <c r="K57" s="33">
        <v>33100.01</v>
      </c>
      <c r="L57" s="33">
        <v>29804.87</v>
      </c>
      <c r="M57" s="33">
        <v>80868.45</v>
      </c>
      <c r="N57" s="33">
        <v>137469.22</v>
      </c>
      <c r="O57" s="33">
        <v>95999.32</v>
      </c>
    </row>
    <row r="58" spans="1:15" s="7" customFormat="1" ht="15" customHeight="1" x14ac:dyDescent="0.15">
      <c r="A58" s="11" t="s">
        <v>322</v>
      </c>
      <c r="B58" s="12" t="s">
        <v>32</v>
      </c>
      <c r="C58" s="9">
        <f t="shared" si="5"/>
        <v>871901.03</v>
      </c>
      <c r="D58" s="33">
        <v>73188.66</v>
      </c>
      <c r="E58" s="33">
        <v>65048.05</v>
      </c>
      <c r="F58" s="33">
        <v>97148.800000000003</v>
      </c>
      <c r="G58" s="33">
        <v>35096.79</v>
      </c>
      <c r="H58" s="33">
        <v>57522.68</v>
      </c>
      <c r="I58" s="33">
        <v>24729</v>
      </c>
      <c r="J58" s="33">
        <v>85709.43</v>
      </c>
      <c r="K58" s="33">
        <v>54757.08</v>
      </c>
      <c r="L58" s="33">
        <v>52456.66</v>
      </c>
      <c r="M58" s="33">
        <v>74499.5</v>
      </c>
      <c r="N58" s="33">
        <v>94231.32</v>
      </c>
      <c r="O58" s="33">
        <f>157513.06</f>
        <v>157513.06</v>
      </c>
    </row>
    <row r="59" spans="1:15" s="30" customFormat="1" ht="15" customHeight="1" x14ac:dyDescent="0.15">
      <c r="A59" s="4" t="s">
        <v>323</v>
      </c>
      <c r="B59" s="31" t="s">
        <v>33</v>
      </c>
      <c r="C59" s="18">
        <f>SUM(C60:C66)</f>
        <v>9178616.1099999994</v>
      </c>
      <c r="D59" s="18">
        <f>SUM(D60:D66)</f>
        <v>562816.34</v>
      </c>
      <c r="E59" s="18">
        <f t="shared" ref="E59:O59" si="23">SUM(E60:E66)</f>
        <v>341459.46</v>
      </c>
      <c r="F59" s="18">
        <f t="shared" si="23"/>
        <v>348062.7</v>
      </c>
      <c r="G59" s="18">
        <f t="shared" si="23"/>
        <v>481916.81999999995</v>
      </c>
      <c r="H59" s="18">
        <f t="shared" si="23"/>
        <v>143565.32</v>
      </c>
      <c r="I59" s="18">
        <f t="shared" si="23"/>
        <v>838870.33</v>
      </c>
      <c r="J59" s="18">
        <f t="shared" si="23"/>
        <v>1408977.52</v>
      </c>
      <c r="K59" s="18">
        <f t="shared" si="23"/>
        <v>348002.81000000006</v>
      </c>
      <c r="L59" s="18">
        <f t="shared" si="23"/>
        <v>692485.09</v>
      </c>
      <c r="M59" s="18">
        <f t="shared" si="23"/>
        <v>1369818.9400000002</v>
      </c>
      <c r="N59" s="18">
        <f t="shared" si="23"/>
        <v>1181303.3399999999</v>
      </c>
      <c r="O59" s="18">
        <f t="shared" si="23"/>
        <v>1461337.44</v>
      </c>
    </row>
    <row r="60" spans="1:15" s="7" customFormat="1" ht="15" customHeight="1" x14ac:dyDescent="0.15">
      <c r="A60" s="11" t="s">
        <v>324</v>
      </c>
      <c r="B60" s="12" t="s">
        <v>34</v>
      </c>
      <c r="C60" s="9">
        <f t="shared" si="5"/>
        <v>8985332.2799999993</v>
      </c>
      <c r="D60" s="33">
        <v>557570.19999999995</v>
      </c>
      <c r="E60" s="33">
        <v>336992.46</v>
      </c>
      <c r="F60" s="33">
        <v>343595.7</v>
      </c>
      <c r="G60" s="33">
        <v>478614.47</v>
      </c>
      <c r="H60" s="33">
        <v>142594.43</v>
      </c>
      <c r="I60" s="33">
        <v>724194.44</v>
      </c>
      <c r="J60" s="33">
        <v>1405093.95</v>
      </c>
      <c r="K60" s="33">
        <v>346061.03</v>
      </c>
      <c r="L60" s="33">
        <v>681771.19</v>
      </c>
      <c r="M60" s="33">
        <v>1349639.87</v>
      </c>
      <c r="N60" s="33">
        <v>1164593.98</v>
      </c>
      <c r="O60" s="33">
        <v>1454610.56</v>
      </c>
    </row>
    <row r="61" spans="1:15" s="7" customFormat="1" ht="15" customHeight="1" x14ac:dyDescent="0.15">
      <c r="A61" s="11" t="s">
        <v>325</v>
      </c>
      <c r="B61" s="12" t="s">
        <v>35</v>
      </c>
      <c r="C61" s="9">
        <f t="shared" si="5"/>
        <v>21082.899999999998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21048.39</v>
      </c>
      <c r="J61" s="33">
        <v>0</v>
      </c>
      <c r="K61" s="33">
        <v>0</v>
      </c>
      <c r="L61" s="33">
        <v>0</v>
      </c>
      <c r="M61" s="33">
        <v>0</v>
      </c>
      <c r="N61" s="33">
        <f>34.51</f>
        <v>34.51</v>
      </c>
      <c r="O61" s="33">
        <v>0</v>
      </c>
    </row>
    <row r="62" spans="1:15" s="7" customFormat="1" ht="15" customHeight="1" x14ac:dyDescent="0.15">
      <c r="A62" s="11" t="s">
        <v>326</v>
      </c>
      <c r="B62" s="12" t="s">
        <v>36</v>
      </c>
      <c r="C62" s="9">
        <f t="shared" si="5"/>
        <v>12794.64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6677.78</v>
      </c>
      <c r="N62" s="33">
        <v>3338.89</v>
      </c>
      <c r="O62" s="33">
        <v>2777.97</v>
      </c>
    </row>
    <row r="63" spans="1:15" s="7" customFormat="1" ht="15" customHeight="1" x14ac:dyDescent="0.15">
      <c r="A63" s="11" t="s">
        <v>327</v>
      </c>
      <c r="B63" s="12" t="s">
        <v>37</v>
      </c>
      <c r="C63" s="9">
        <f t="shared" si="5"/>
        <v>152943.59</v>
      </c>
      <c r="D63" s="33">
        <v>5244.14</v>
      </c>
      <c r="E63" s="33">
        <v>4467</v>
      </c>
      <c r="F63" s="33">
        <v>4467</v>
      </c>
      <c r="G63" s="33">
        <v>3302.35</v>
      </c>
      <c r="H63" s="33">
        <v>970.89</v>
      </c>
      <c r="I63" s="33">
        <v>93627.5</v>
      </c>
      <c r="J63" s="33">
        <v>3883.57</v>
      </c>
      <c r="K63" s="33">
        <v>1941.78</v>
      </c>
      <c r="L63" s="33">
        <v>7381.86</v>
      </c>
      <c r="M63" s="33">
        <v>11936.95</v>
      </c>
      <c r="N63" s="33">
        <f>11771.64</f>
        <v>11771.64</v>
      </c>
      <c r="O63" s="33">
        <v>3948.91</v>
      </c>
    </row>
    <row r="64" spans="1:15" s="7" customFormat="1" ht="15" customHeight="1" x14ac:dyDescent="0.15">
      <c r="A64" s="11" t="s">
        <v>328</v>
      </c>
      <c r="B64" s="12" t="s">
        <v>38</v>
      </c>
      <c r="C64" s="9">
        <f t="shared" si="5"/>
        <v>1</v>
      </c>
      <c r="D64" s="33">
        <v>1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</row>
    <row r="65" spans="1:15" s="7" customFormat="1" ht="15" customHeight="1" x14ac:dyDescent="0.15">
      <c r="A65" s="11" t="s">
        <v>329</v>
      </c>
      <c r="B65" s="12" t="s">
        <v>39</v>
      </c>
      <c r="C65" s="9">
        <f t="shared" si="5"/>
        <v>6460.7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3332.04</v>
      </c>
      <c r="M65" s="33">
        <v>1564.34</v>
      </c>
      <c r="N65" s="33">
        <f>1564.32</f>
        <v>1564.32</v>
      </c>
      <c r="O65" s="33">
        <v>0</v>
      </c>
    </row>
    <row r="66" spans="1:15" s="7" customFormat="1" ht="15" customHeight="1" x14ac:dyDescent="0.15">
      <c r="A66" s="11" t="s">
        <v>330</v>
      </c>
      <c r="B66" s="12" t="s">
        <v>40</v>
      </c>
      <c r="C66" s="9">
        <f t="shared" si="5"/>
        <v>1</v>
      </c>
      <c r="D66" s="33">
        <v>1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</row>
    <row r="67" spans="1:15" s="30" customFormat="1" ht="15" customHeight="1" x14ac:dyDescent="0.15">
      <c r="A67" s="4" t="s">
        <v>331</v>
      </c>
      <c r="B67" s="31" t="s">
        <v>41</v>
      </c>
      <c r="C67" s="18">
        <f t="shared" ref="C67:O67" si="24">SUM(C68:C85)</f>
        <v>2419232.7400000002</v>
      </c>
      <c r="D67" s="18">
        <f t="shared" si="24"/>
        <v>132657.15</v>
      </c>
      <c r="E67" s="18">
        <f t="shared" si="24"/>
        <v>136917.54</v>
      </c>
      <c r="F67" s="18">
        <f t="shared" si="24"/>
        <v>278930.52</v>
      </c>
      <c r="G67" s="18">
        <f t="shared" si="24"/>
        <v>194809.51</v>
      </c>
      <c r="H67" s="18">
        <f t="shared" si="24"/>
        <v>161153.48000000004</v>
      </c>
      <c r="I67" s="18">
        <f t="shared" si="24"/>
        <v>146778.12</v>
      </c>
      <c r="J67" s="18">
        <f t="shared" si="24"/>
        <v>155593.19999999998</v>
      </c>
      <c r="K67" s="18">
        <f t="shared" si="24"/>
        <v>261861.11999999997</v>
      </c>
      <c r="L67" s="18">
        <f t="shared" si="24"/>
        <v>186024.41000000003</v>
      </c>
      <c r="M67" s="18">
        <f t="shared" si="24"/>
        <v>312798.32</v>
      </c>
      <c r="N67" s="18">
        <f t="shared" si="24"/>
        <v>218686.94999999998</v>
      </c>
      <c r="O67" s="18">
        <f t="shared" si="24"/>
        <v>233022.41999999998</v>
      </c>
    </row>
    <row r="68" spans="1:15" s="7" customFormat="1" ht="15" customHeight="1" x14ac:dyDescent="0.15">
      <c r="A68" s="11" t="s">
        <v>332</v>
      </c>
      <c r="B68" s="12" t="s">
        <v>42</v>
      </c>
      <c r="C68" s="9">
        <f t="shared" si="5"/>
        <v>848189.57000000007</v>
      </c>
      <c r="D68" s="33">
        <v>33415.67</v>
      </c>
      <c r="E68" s="34">
        <v>47049.99</v>
      </c>
      <c r="F68" s="33">
        <v>120527.11</v>
      </c>
      <c r="G68" s="33">
        <v>76447.61</v>
      </c>
      <c r="H68" s="33">
        <v>35687.03</v>
      </c>
      <c r="I68" s="33">
        <v>64541.919999999998</v>
      </c>
      <c r="J68" s="33">
        <v>50774.45</v>
      </c>
      <c r="K68" s="33">
        <v>105300.48</v>
      </c>
      <c r="L68" s="33">
        <v>64274.52</v>
      </c>
      <c r="M68" s="33">
        <v>126049.32</v>
      </c>
      <c r="N68" s="33">
        <v>56443.88</v>
      </c>
      <c r="O68" s="33">
        <f>67677.59</f>
        <v>67677.59</v>
      </c>
    </row>
    <row r="69" spans="1:15" s="7" customFormat="1" ht="15" customHeight="1" x14ac:dyDescent="0.15">
      <c r="A69" s="11" t="s">
        <v>333</v>
      </c>
      <c r="B69" s="12" t="s">
        <v>43</v>
      </c>
      <c r="C69" s="9">
        <f t="shared" si="5"/>
        <v>440058.97</v>
      </c>
      <c r="D69" s="33">
        <v>36563.339999999997</v>
      </c>
      <c r="E69" s="33">
        <v>22918.06</v>
      </c>
      <c r="F69" s="33">
        <v>27430.77</v>
      </c>
      <c r="G69" s="33">
        <v>28241.97</v>
      </c>
      <c r="H69" s="33">
        <v>53221.09</v>
      </c>
      <c r="I69" s="33">
        <v>18375.310000000001</v>
      </c>
      <c r="J69" s="33">
        <v>34254.910000000003</v>
      </c>
      <c r="K69" s="33">
        <v>75448.12</v>
      </c>
      <c r="L69" s="33">
        <v>22291.119999999999</v>
      </c>
      <c r="M69" s="33">
        <v>72774.149999999994</v>
      </c>
      <c r="N69" s="33">
        <v>25694.18</v>
      </c>
      <c r="O69" s="33">
        <v>22845.95</v>
      </c>
    </row>
    <row r="70" spans="1:15" s="7" customFormat="1" ht="15" customHeight="1" x14ac:dyDescent="0.15">
      <c r="A70" s="11" t="s">
        <v>334</v>
      </c>
      <c r="B70" s="12" t="s">
        <v>44</v>
      </c>
      <c r="C70" s="9">
        <f t="shared" si="5"/>
        <v>312892.99</v>
      </c>
      <c r="D70" s="33">
        <v>16224.11</v>
      </c>
      <c r="E70" s="33">
        <v>28638.560000000001</v>
      </c>
      <c r="F70" s="33">
        <v>27727.21</v>
      </c>
      <c r="G70" s="33">
        <v>35614.93</v>
      </c>
      <c r="H70" s="33">
        <v>26271.040000000001</v>
      </c>
      <c r="I70" s="33">
        <v>14938.2</v>
      </c>
      <c r="J70" s="33">
        <v>13892.65</v>
      </c>
      <c r="K70" s="33">
        <v>23224.51</v>
      </c>
      <c r="L70" s="33">
        <v>17780.419999999998</v>
      </c>
      <c r="M70" s="33">
        <v>45295.31</v>
      </c>
      <c r="N70" s="33">
        <v>27941.52</v>
      </c>
      <c r="O70" s="33">
        <v>35344.53</v>
      </c>
    </row>
    <row r="71" spans="1:15" s="7" customFormat="1" ht="15" customHeight="1" x14ac:dyDescent="0.15">
      <c r="A71" s="11" t="s">
        <v>335</v>
      </c>
      <c r="B71" s="12" t="s">
        <v>45</v>
      </c>
      <c r="C71" s="9">
        <f t="shared" si="5"/>
        <v>113376.48000000003</v>
      </c>
      <c r="D71" s="33">
        <v>3437.11</v>
      </c>
      <c r="E71" s="33">
        <v>7583.27</v>
      </c>
      <c r="F71" s="33">
        <v>55216.05</v>
      </c>
      <c r="G71" s="33">
        <v>4374.5</v>
      </c>
      <c r="H71" s="33">
        <v>8280.2999999999993</v>
      </c>
      <c r="I71" s="33">
        <v>4458.63</v>
      </c>
      <c r="J71" s="33">
        <v>3100.6</v>
      </c>
      <c r="K71" s="33">
        <v>4242.3</v>
      </c>
      <c r="L71" s="33">
        <v>4446.6000000000004</v>
      </c>
      <c r="M71" s="33">
        <v>6669.91</v>
      </c>
      <c r="N71" s="33">
        <v>4458.62</v>
      </c>
      <c r="O71" s="33">
        <f>7108.59</f>
        <v>7108.59</v>
      </c>
    </row>
    <row r="72" spans="1:15" s="7" customFormat="1" ht="15" customHeight="1" x14ac:dyDescent="0.15">
      <c r="A72" s="11" t="s">
        <v>336</v>
      </c>
      <c r="B72" s="12" t="s">
        <v>46</v>
      </c>
      <c r="C72" s="9">
        <f t="shared" si="5"/>
        <v>89351.28</v>
      </c>
      <c r="D72" s="33">
        <v>2259.36</v>
      </c>
      <c r="E72" s="33">
        <v>6573.77</v>
      </c>
      <c r="F72" s="33">
        <v>12793.01</v>
      </c>
      <c r="G72" s="33">
        <v>4050.02</v>
      </c>
      <c r="H72" s="33">
        <v>5245.8</v>
      </c>
      <c r="I72" s="33">
        <v>6549.73</v>
      </c>
      <c r="J72" s="33">
        <v>10533.65</v>
      </c>
      <c r="K72" s="33">
        <v>11230.69</v>
      </c>
      <c r="L72" s="33">
        <v>4985.8999999999996</v>
      </c>
      <c r="M72" s="33">
        <v>6730</v>
      </c>
      <c r="N72" s="33">
        <v>4999.42</v>
      </c>
      <c r="O72" s="33">
        <f>13399.93</f>
        <v>13399.93</v>
      </c>
    </row>
    <row r="73" spans="1:15" s="7" customFormat="1" ht="15" customHeight="1" x14ac:dyDescent="0.15">
      <c r="A73" s="11" t="s">
        <v>337</v>
      </c>
      <c r="B73" s="12" t="s">
        <v>47</v>
      </c>
      <c r="C73" s="9">
        <f t="shared" si="5"/>
        <v>101817.81</v>
      </c>
      <c r="D73" s="33">
        <v>6006.93</v>
      </c>
      <c r="E73" s="33">
        <v>0</v>
      </c>
      <c r="F73" s="33">
        <v>0</v>
      </c>
      <c r="G73" s="33">
        <v>3003.46</v>
      </c>
      <c r="H73" s="33">
        <v>0</v>
      </c>
      <c r="I73" s="33">
        <v>0</v>
      </c>
      <c r="J73" s="33">
        <v>10211.17</v>
      </c>
      <c r="K73" s="33">
        <v>15017.32</v>
      </c>
      <c r="L73" s="33">
        <v>61571</v>
      </c>
      <c r="M73" s="33">
        <v>0</v>
      </c>
      <c r="N73" s="33">
        <v>0</v>
      </c>
      <c r="O73" s="33">
        <v>6007.93</v>
      </c>
    </row>
    <row r="74" spans="1:15" s="7" customFormat="1" ht="15" customHeight="1" x14ac:dyDescent="0.15">
      <c r="A74" s="11" t="s">
        <v>338</v>
      </c>
      <c r="B74" s="12" t="s">
        <v>48</v>
      </c>
      <c r="C74" s="9">
        <f t="shared" si="5"/>
        <v>17308.72</v>
      </c>
      <c r="D74" s="33">
        <v>1952.9</v>
      </c>
      <c r="E74" s="33">
        <v>0</v>
      </c>
      <c r="F74" s="33">
        <v>0</v>
      </c>
      <c r="G74" s="33">
        <v>6345.43</v>
      </c>
      <c r="H74" s="33">
        <v>0</v>
      </c>
      <c r="I74" s="33">
        <v>0</v>
      </c>
      <c r="J74" s="33">
        <v>0</v>
      </c>
      <c r="K74" s="33">
        <v>0</v>
      </c>
      <c r="L74" s="33">
        <v>9010.39</v>
      </c>
      <c r="M74" s="33">
        <v>0</v>
      </c>
      <c r="N74" s="33">
        <v>0</v>
      </c>
      <c r="O74" s="33">
        <v>0</v>
      </c>
    </row>
    <row r="75" spans="1:15" s="7" customFormat="1" ht="15" customHeight="1" x14ac:dyDescent="0.15">
      <c r="A75" s="11" t="s">
        <v>339</v>
      </c>
      <c r="B75" s="12" t="s">
        <v>49</v>
      </c>
      <c r="C75" s="9">
        <f t="shared" si="5"/>
        <v>1</v>
      </c>
      <c r="D75" s="33">
        <v>1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</row>
    <row r="76" spans="1:15" s="7" customFormat="1" ht="15" customHeight="1" x14ac:dyDescent="0.15">
      <c r="A76" s="11" t="s">
        <v>340</v>
      </c>
      <c r="B76" s="12" t="s">
        <v>50</v>
      </c>
      <c r="C76" s="9">
        <f t="shared" ref="C76:C94" si="25">SUM(D76:O76)</f>
        <v>344.51</v>
      </c>
      <c r="D76" s="33">
        <v>0</v>
      </c>
      <c r="E76" s="33">
        <v>0</v>
      </c>
      <c r="F76" s="33">
        <v>0</v>
      </c>
      <c r="G76" s="33">
        <v>86.13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86.12</v>
      </c>
      <c r="N76" s="33">
        <v>172.26</v>
      </c>
      <c r="O76" s="33">
        <v>0</v>
      </c>
    </row>
    <row r="77" spans="1:15" s="7" customFormat="1" ht="15" customHeight="1" x14ac:dyDescent="0.15">
      <c r="A77" s="11" t="s">
        <v>341</v>
      </c>
      <c r="B77" s="12" t="s">
        <v>51</v>
      </c>
      <c r="C77" s="9">
        <f t="shared" si="25"/>
        <v>86.12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f>86.12</f>
        <v>86.12</v>
      </c>
      <c r="O77" s="33">
        <v>0</v>
      </c>
    </row>
    <row r="78" spans="1:15" s="7" customFormat="1" ht="15" customHeight="1" x14ac:dyDescent="0.15">
      <c r="A78" s="11" t="s">
        <v>342</v>
      </c>
      <c r="B78" s="12" t="s">
        <v>612</v>
      </c>
      <c r="C78" s="9">
        <f t="shared" si="25"/>
        <v>2977.92</v>
      </c>
      <c r="D78" s="33">
        <v>372.55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1117.1600000000001</v>
      </c>
      <c r="N78" s="33">
        <f>1488.21</f>
        <v>1488.21</v>
      </c>
      <c r="O78" s="33">
        <v>0</v>
      </c>
    </row>
    <row r="79" spans="1:15" s="7" customFormat="1" ht="15" customHeight="1" x14ac:dyDescent="0.15">
      <c r="A79" s="11" t="s">
        <v>343</v>
      </c>
      <c r="B79" s="12" t="s">
        <v>52</v>
      </c>
      <c r="C79" s="9">
        <f t="shared" si="25"/>
        <v>348308.62000000005</v>
      </c>
      <c r="D79" s="33">
        <v>22803.89</v>
      </c>
      <c r="E79" s="33">
        <v>16809.98</v>
      </c>
      <c r="F79" s="33">
        <v>23471.88</v>
      </c>
      <c r="G79" s="33">
        <v>25282.57</v>
      </c>
      <c r="H79" s="33">
        <v>23858.45</v>
      </c>
      <c r="I79" s="33">
        <v>28315.08</v>
      </c>
      <c r="J79" s="33">
        <v>24967.1</v>
      </c>
      <c r="K79" s="33">
        <v>20402.32</v>
      </c>
      <c r="L79" s="33">
        <v>1016.51</v>
      </c>
      <c r="M79" s="33">
        <v>38712.53</v>
      </c>
      <c r="N79" s="33">
        <v>67862.850000000006</v>
      </c>
      <c r="O79" s="33">
        <v>54805.46</v>
      </c>
    </row>
    <row r="80" spans="1:15" s="7" customFormat="1" ht="15" customHeight="1" x14ac:dyDescent="0.15">
      <c r="A80" s="11" t="s">
        <v>344</v>
      </c>
      <c r="B80" s="12" t="s">
        <v>53</v>
      </c>
      <c r="C80" s="9">
        <f t="shared" si="25"/>
        <v>88927.15</v>
      </c>
      <c r="D80" s="33">
        <v>5678.44</v>
      </c>
      <c r="E80" s="33">
        <v>4703.99</v>
      </c>
      <c r="F80" s="33">
        <v>7489.13</v>
      </c>
      <c r="G80" s="33">
        <v>6825.14</v>
      </c>
      <c r="H80" s="33">
        <v>5797.62</v>
      </c>
      <c r="I80" s="33">
        <v>7575.25</v>
      </c>
      <c r="J80" s="33">
        <v>6143.12</v>
      </c>
      <c r="K80" s="33">
        <v>5630.36</v>
      </c>
      <c r="L80" s="33">
        <v>475.7</v>
      </c>
      <c r="M80" s="33">
        <v>8522.66</v>
      </c>
      <c r="N80" s="33">
        <f>15671.28</f>
        <v>15671.28</v>
      </c>
      <c r="O80" s="33">
        <v>14414.46</v>
      </c>
    </row>
    <row r="81" spans="1:15" s="7" customFormat="1" ht="15" customHeight="1" x14ac:dyDescent="0.15">
      <c r="A81" s="11" t="s">
        <v>345</v>
      </c>
      <c r="B81" s="12" t="s">
        <v>54</v>
      </c>
      <c r="C81" s="9">
        <f t="shared" si="25"/>
        <v>22001.689999999995</v>
      </c>
      <c r="D81" s="33">
        <v>1870.78</v>
      </c>
      <c r="E81" s="33">
        <v>1270.8900000000001</v>
      </c>
      <c r="F81" s="33">
        <v>2008.99</v>
      </c>
      <c r="G81" s="33">
        <v>1815.7</v>
      </c>
      <c r="H81" s="33">
        <v>958.42</v>
      </c>
      <c r="I81" s="33">
        <v>70.099999999999994</v>
      </c>
      <c r="J81" s="33">
        <v>74.11</v>
      </c>
      <c r="K81" s="33">
        <v>0</v>
      </c>
      <c r="L81" s="33">
        <v>0</v>
      </c>
      <c r="M81" s="33">
        <v>2995.45</v>
      </c>
      <c r="N81" s="33">
        <f>6494.65</f>
        <v>6494.65</v>
      </c>
      <c r="O81" s="33">
        <v>4442.6000000000004</v>
      </c>
    </row>
    <row r="82" spans="1:15" s="7" customFormat="1" ht="15" customHeight="1" x14ac:dyDescent="0.15">
      <c r="A82" s="11" t="s">
        <v>346</v>
      </c>
      <c r="B82" s="12" t="s">
        <v>55</v>
      </c>
      <c r="C82" s="9">
        <f t="shared" si="25"/>
        <v>33586.909999999996</v>
      </c>
      <c r="D82" s="33">
        <v>2068.0700000000002</v>
      </c>
      <c r="E82" s="33">
        <v>1369.03</v>
      </c>
      <c r="F82" s="33">
        <v>2266.37</v>
      </c>
      <c r="G82" s="33">
        <v>2722.05</v>
      </c>
      <c r="H82" s="33">
        <v>1833.73</v>
      </c>
      <c r="I82" s="33">
        <v>1953.9</v>
      </c>
      <c r="J82" s="33">
        <v>1641.44</v>
      </c>
      <c r="K82" s="33">
        <v>1365.02</v>
      </c>
      <c r="L82" s="33">
        <v>172.25</v>
      </c>
      <c r="M82" s="33">
        <v>3845.71</v>
      </c>
      <c r="N82" s="33">
        <v>7373.96</v>
      </c>
      <c r="O82" s="33">
        <v>6975.38</v>
      </c>
    </row>
    <row r="83" spans="1:15" s="7" customFormat="1" ht="15" customHeight="1" x14ac:dyDescent="0.15">
      <c r="A83" s="11" t="s">
        <v>347</v>
      </c>
      <c r="B83" s="12" t="s">
        <v>56</v>
      </c>
      <c r="C83" s="9">
        <f t="shared" si="25"/>
        <v>1</v>
      </c>
      <c r="D83" s="33">
        <v>1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</row>
    <row r="84" spans="1:15" s="7" customFormat="1" ht="15" customHeight="1" x14ac:dyDescent="0.15">
      <c r="A84" s="11" t="s">
        <v>348</v>
      </c>
      <c r="B84" s="12" t="s">
        <v>57</v>
      </c>
      <c r="C84" s="9">
        <f t="shared" si="25"/>
        <v>1</v>
      </c>
      <c r="D84" s="33">
        <v>1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</row>
    <row r="85" spans="1:15" s="7" customFormat="1" ht="15" customHeight="1" x14ac:dyDescent="0.15">
      <c r="A85" s="11" t="s">
        <v>349</v>
      </c>
      <c r="B85" s="12" t="s">
        <v>58</v>
      </c>
      <c r="C85" s="9">
        <f t="shared" si="25"/>
        <v>1</v>
      </c>
      <c r="D85" s="33">
        <v>1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</row>
    <row r="86" spans="1:15" s="30" customFormat="1" ht="15" customHeight="1" x14ac:dyDescent="0.15">
      <c r="A86" s="3" t="s">
        <v>350</v>
      </c>
      <c r="B86" s="29" t="s">
        <v>261</v>
      </c>
      <c r="C86" s="17">
        <f t="shared" ref="C86:O86" si="26">+C87+C95+C146+C148+C156+C185+C188+C191+C196+C203+C210+C227+C229+C232</f>
        <v>84202632.179999992</v>
      </c>
      <c r="D86" s="17">
        <f t="shared" si="26"/>
        <v>2781121.45</v>
      </c>
      <c r="E86" s="17">
        <f t="shared" si="26"/>
        <v>10764097.799999999</v>
      </c>
      <c r="F86" s="17">
        <f t="shared" si="26"/>
        <v>11786709.439999999</v>
      </c>
      <c r="G86" s="17">
        <f t="shared" si="26"/>
        <v>12648415.720000001</v>
      </c>
      <c r="H86" s="17">
        <f t="shared" si="26"/>
        <v>4306896.5100000007</v>
      </c>
      <c r="I86" s="17">
        <f t="shared" si="26"/>
        <v>6361970.5499999998</v>
      </c>
      <c r="J86" s="17">
        <f t="shared" si="26"/>
        <v>4100326.0899999994</v>
      </c>
      <c r="K86" s="17">
        <f t="shared" si="26"/>
        <v>3230676.94</v>
      </c>
      <c r="L86" s="17">
        <f t="shared" si="26"/>
        <v>4077313.92</v>
      </c>
      <c r="M86" s="17">
        <f t="shared" si="26"/>
        <v>7442619.7699999996</v>
      </c>
      <c r="N86" s="17">
        <f t="shared" si="26"/>
        <v>6857451.4399999995</v>
      </c>
      <c r="O86" s="17">
        <f t="shared" si="26"/>
        <v>9845032.5499999952</v>
      </c>
    </row>
    <row r="87" spans="1:15" s="30" customFormat="1" ht="15" customHeight="1" x14ac:dyDescent="0.15">
      <c r="A87" s="4" t="s">
        <v>351</v>
      </c>
      <c r="B87" s="31" t="s">
        <v>59</v>
      </c>
      <c r="C87" s="18">
        <f t="shared" ref="C87:O87" si="27">SUM(C88:C94)</f>
        <v>8428983.629999999</v>
      </c>
      <c r="D87" s="18">
        <f t="shared" si="27"/>
        <v>444534.83</v>
      </c>
      <c r="E87" s="18">
        <f t="shared" si="27"/>
        <v>624984.93999999994</v>
      </c>
      <c r="F87" s="18">
        <f t="shared" si="27"/>
        <v>842295.56</v>
      </c>
      <c r="G87" s="18">
        <f t="shared" si="27"/>
        <v>633185.6</v>
      </c>
      <c r="H87" s="18">
        <f t="shared" si="27"/>
        <v>473408.92</v>
      </c>
      <c r="I87" s="18">
        <f t="shared" si="27"/>
        <v>877129.39</v>
      </c>
      <c r="J87" s="18">
        <f t="shared" si="27"/>
        <v>676057.01</v>
      </c>
      <c r="K87" s="18">
        <f t="shared" si="27"/>
        <v>671254.29</v>
      </c>
      <c r="L87" s="18">
        <f t="shared" si="27"/>
        <v>765921.7</v>
      </c>
      <c r="M87" s="18">
        <f t="shared" si="27"/>
        <v>871948.12999999989</v>
      </c>
      <c r="N87" s="18">
        <f t="shared" si="27"/>
        <v>677811.46</v>
      </c>
      <c r="O87" s="18">
        <f t="shared" si="27"/>
        <v>870451.8</v>
      </c>
    </row>
    <row r="88" spans="1:15" s="7" customFormat="1" ht="15" customHeight="1" x14ac:dyDescent="0.15">
      <c r="A88" s="11" t="s">
        <v>352</v>
      </c>
      <c r="B88" s="12" t="s">
        <v>60</v>
      </c>
      <c r="C88" s="9">
        <f t="shared" si="25"/>
        <v>999845.1</v>
      </c>
      <c r="D88" s="34">
        <v>37939.599999999999</v>
      </c>
      <c r="E88" s="33">
        <v>61846.16</v>
      </c>
      <c r="F88" s="33">
        <v>101087.97</v>
      </c>
      <c r="G88" s="33">
        <v>77286.820000000007</v>
      </c>
      <c r="H88" s="33">
        <v>54110.43</v>
      </c>
      <c r="I88" s="33">
        <v>132436</v>
      </c>
      <c r="J88" s="33">
        <v>60035.15</v>
      </c>
      <c r="K88" s="33">
        <v>57567.72</v>
      </c>
      <c r="L88" s="33">
        <v>49914.47</v>
      </c>
      <c r="M88" s="33">
        <v>97576.08</v>
      </c>
      <c r="N88" s="33">
        <v>98853.16</v>
      </c>
      <c r="O88" s="33">
        <v>171191.54</v>
      </c>
    </row>
    <row r="89" spans="1:15" s="7" customFormat="1" ht="15" customHeight="1" x14ac:dyDescent="0.15">
      <c r="A89" s="11" t="s">
        <v>353</v>
      </c>
      <c r="B89" s="12" t="s">
        <v>61</v>
      </c>
      <c r="C89" s="9">
        <f t="shared" si="25"/>
        <v>1617347.2699999998</v>
      </c>
      <c r="D89" s="33">
        <v>55660.73</v>
      </c>
      <c r="E89" s="33">
        <v>93848.44</v>
      </c>
      <c r="F89" s="33">
        <v>139088.57999999999</v>
      </c>
      <c r="G89" s="33">
        <v>127345.68</v>
      </c>
      <c r="H89" s="33">
        <v>108204.4</v>
      </c>
      <c r="I89" s="33">
        <v>218581.05</v>
      </c>
      <c r="J89" s="33">
        <v>142471.07999999999</v>
      </c>
      <c r="K89" s="33">
        <v>82119.89</v>
      </c>
      <c r="L89" s="33">
        <v>114721.2</v>
      </c>
      <c r="M89" s="33">
        <v>189442.73</v>
      </c>
      <c r="N89" s="33">
        <v>136853.07</v>
      </c>
      <c r="O89" s="33">
        <v>209010.42</v>
      </c>
    </row>
    <row r="90" spans="1:15" s="7" customFormat="1" ht="15" customHeight="1" x14ac:dyDescent="0.15">
      <c r="A90" s="11" t="s">
        <v>354</v>
      </c>
      <c r="B90" s="12" t="s">
        <v>62</v>
      </c>
      <c r="C90" s="9">
        <f t="shared" si="25"/>
        <v>63319.200000000004</v>
      </c>
      <c r="D90" s="33">
        <v>482.94</v>
      </c>
      <c r="E90" s="33">
        <v>2897.63</v>
      </c>
      <c r="F90" s="33">
        <v>5590.75</v>
      </c>
      <c r="G90" s="33">
        <v>965.88</v>
      </c>
      <c r="H90" s="33">
        <v>4104.9799999999996</v>
      </c>
      <c r="I90" s="33">
        <v>13280.83</v>
      </c>
      <c r="J90" s="33">
        <v>3139.1</v>
      </c>
      <c r="K90" s="33">
        <v>4346.45</v>
      </c>
      <c r="L90" s="33">
        <v>2656.16</v>
      </c>
      <c r="M90" s="33">
        <v>10624.66</v>
      </c>
      <c r="N90" s="33">
        <v>4846.6400000000003</v>
      </c>
      <c r="O90" s="33">
        <v>10383.18</v>
      </c>
    </row>
    <row r="91" spans="1:15" s="7" customFormat="1" ht="15" customHeight="1" x14ac:dyDescent="0.15">
      <c r="A91" s="11" t="s">
        <v>355</v>
      </c>
      <c r="B91" s="12" t="s">
        <v>63</v>
      </c>
      <c r="C91" s="9">
        <f t="shared" si="25"/>
        <v>100.5</v>
      </c>
      <c r="D91" s="33">
        <v>0</v>
      </c>
      <c r="E91" s="33">
        <v>55.5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45</v>
      </c>
      <c r="L91" s="33">
        <v>0</v>
      </c>
      <c r="M91" s="33">
        <v>0</v>
      </c>
      <c r="N91" s="33">
        <v>0</v>
      </c>
      <c r="O91" s="33">
        <v>0</v>
      </c>
    </row>
    <row r="92" spans="1:15" s="7" customFormat="1" ht="15" customHeight="1" x14ac:dyDescent="0.15">
      <c r="A92" s="11" t="s">
        <v>356</v>
      </c>
      <c r="B92" s="12" t="s">
        <v>64</v>
      </c>
      <c r="C92" s="9">
        <f t="shared" si="25"/>
        <v>817.41000000000008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542.45000000000005</v>
      </c>
      <c r="L92" s="33">
        <v>274.95999999999998</v>
      </c>
      <c r="M92" s="33">
        <v>0</v>
      </c>
      <c r="N92" s="33">
        <v>0</v>
      </c>
      <c r="O92" s="33">
        <v>0</v>
      </c>
    </row>
    <row r="93" spans="1:15" s="7" customFormat="1" ht="15" customHeight="1" x14ac:dyDescent="0.15">
      <c r="A93" s="11" t="s">
        <v>357</v>
      </c>
      <c r="B93" s="12" t="s">
        <v>609</v>
      </c>
      <c r="C93" s="9">
        <f t="shared" si="25"/>
        <v>1422404.4300000002</v>
      </c>
      <c r="D93" s="33">
        <v>95570.92</v>
      </c>
      <c r="E93" s="33">
        <v>165081.47</v>
      </c>
      <c r="F93" s="33">
        <v>156047.48000000001</v>
      </c>
      <c r="G93" s="33">
        <v>97363.92</v>
      </c>
      <c r="H93" s="33">
        <v>64699.3</v>
      </c>
      <c r="I93" s="33">
        <v>106901.86</v>
      </c>
      <c r="J93" s="33">
        <v>112325.33</v>
      </c>
      <c r="K93" s="33">
        <v>182259.24</v>
      </c>
      <c r="L93" s="33">
        <v>150497.5</v>
      </c>
      <c r="M93" s="33">
        <v>114738.06</v>
      </c>
      <c r="N93" s="33">
        <v>88754.33</v>
      </c>
      <c r="O93" s="33">
        <v>88165.02</v>
      </c>
    </row>
    <row r="94" spans="1:15" s="7" customFormat="1" ht="15" customHeight="1" x14ac:dyDescent="0.15">
      <c r="A94" s="11" t="s">
        <v>358</v>
      </c>
      <c r="B94" s="12" t="s">
        <v>65</v>
      </c>
      <c r="C94" s="9">
        <f t="shared" si="25"/>
        <v>4325149.72</v>
      </c>
      <c r="D94" s="33">
        <v>254880.64000000001</v>
      </c>
      <c r="E94" s="33">
        <v>301255.74</v>
      </c>
      <c r="F94" s="33">
        <v>440480.78</v>
      </c>
      <c r="G94" s="33">
        <v>330223.3</v>
      </c>
      <c r="H94" s="33">
        <v>242289.81</v>
      </c>
      <c r="I94" s="33">
        <v>405929.65</v>
      </c>
      <c r="J94" s="33">
        <v>358086.35</v>
      </c>
      <c r="K94" s="33">
        <v>344373.54</v>
      </c>
      <c r="L94" s="33">
        <v>447857.41</v>
      </c>
      <c r="M94" s="33">
        <v>459566.6</v>
      </c>
      <c r="N94" s="33">
        <v>348504.26</v>
      </c>
      <c r="O94" s="33">
        <v>391701.64</v>
      </c>
    </row>
    <row r="95" spans="1:15" s="30" customFormat="1" ht="15" customHeight="1" x14ac:dyDescent="0.15">
      <c r="A95" s="4" t="s">
        <v>359</v>
      </c>
      <c r="B95" s="31" t="s">
        <v>66</v>
      </c>
      <c r="C95" s="18">
        <f>SUM(C96:C145)</f>
        <v>12279720.060000001</v>
      </c>
      <c r="D95" s="18">
        <f t="shared" ref="D95:O95" si="28">SUM(D96:D145)</f>
        <v>261760.77999999997</v>
      </c>
      <c r="E95" s="18">
        <f t="shared" si="28"/>
        <v>1085051.43</v>
      </c>
      <c r="F95" s="18">
        <f t="shared" si="28"/>
        <v>1114430.5199999998</v>
      </c>
      <c r="G95" s="18">
        <f t="shared" si="28"/>
        <v>1072442.17</v>
      </c>
      <c r="H95" s="18">
        <f t="shared" si="28"/>
        <v>1037626.6</v>
      </c>
      <c r="I95" s="18">
        <f t="shared" si="28"/>
        <v>1035391.3200000003</v>
      </c>
      <c r="J95" s="18">
        <f t="shared" si="28"/>
        <v>1120239.2499999998</v>
      </c>
      <c r="K95" s="18">
        <f t="shared" si="28"/>
        <v>945210.46000000008</v>
      </c>
      <c r="L95" s="18">
        <f t="shared" si="28"/>
        <v>1268869.9100000001</v>
      </c>
      <c r="M95" s="18">
        <f t="shared" si="28"/>
        <v>1036763.48</v>
      </c>
      <c r="N95" s="18">
        <f t="shared" si="28"/>
        <v>1075452.1499999999</v>
      </c>
      <c r="O95" s="18">
        <f t="shared" si="28"/>
        <v>1226481.9899999998</v>
      </c>
    </row>
    <row r="96" spans="1:15" s="30" customFormat="1" ht="15" customHeight="1" x14ac:dyDescent="0.15">
      <c r="A96" s="11" t="s">
        <v>360</v>
      </c>
      <c r="B96" s="39" t="s">
        <v>67</v>
      </c>
      <c r="C96" s="9">
        <f t="shared" ref="C96:C138" si="29">SUM(D96:O96)</f>
        <v>60866.32</v>
      </c>
      <c r="D96" s="33">
        <v>1018.37</v>
      </c>
      <c r="E96" s="33">
        <v>8747.26</v>
      </c>
      <c r="F96" s="33">
        <v>5757.65</v>
      </c>
      <c r="G96" s="33">
        <v>5431.3</v>
      </c>
      <c r="H96" s="33">
        <v>7128.58</v>
      </c>
      <c r="I96" s="33">
        <v>3381.45</v>
      </c>
      <c r="J96" s="33">
        <v>3668.52</v>
      </c>
      <c r="K96" s="33">
        <v>4752.38</v>
      </c>
      <c r="L96" s="33">
        <v>5091.8500000000004</v>
      </c>
      <c r="M96" s="33">
        <v>6110.21</v>
      </c>
      <c r="N96" s="33">
        <v>6044.71</v>
      </c>
      <c r="O96" s="33">
        <f>3734.04</f>
        <v>3734.04</v>
      </c>
    </row>
    <row r="97" spans="1:15" s="7" customFormat="1" ht="15" customHeight="1" x14ac:dyDescent="0.15">
      <c r="A97" s="11" t="s">
        <v>361</v>
      </c>
      <c r="B97" s="39" t="s">
        <v>68</v>
      </c>
      <c r="C97" s="9">
        <f t="shared" si="29"/>
        <v>1</v>
      </c>
      <c r="D97" s="33">
        <v>1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</row>
    <row r="98" spans="1:15" s="7" customFormat="1" ht="15" customHeight="1" x14ac:dyDescent="0.15">
      <c r="A98" s="11" t="s">
        <v>362</v>
      </c>
      <c r="B98" s="39" t="s">
        <v>643</v>
      </c>
      <c r="C98" s="9">
        <f t="shared" si="29"/>
        <v>500787.16999999993</v>
      </c>
      <c r="D98" s="33">
        <v>14317.09</v>
      </c>
      <c r="E98" s="33">
        <v>35474.660000000003</v>
      </c>
      <c r="F98" s="33">
        <v>37144.639999999999</v>
      </c>
      <c r="G98" s="33">
        <v>34501.050000000003</v>
      </c>
      <c r="H98" s="33">
        <v>88613.98</v>
      </c>
      <c r="I98" s="33">
        <v>102188.78</v>
      </c>
      <c r="J98" s="33">
        <v>32645.47</v>
      </c>
      <c r="K98" s="33">
        <v>28092.880000000001</v>
      </c>
      <c r="L98" s="33">
        <v>48823.62</v>
      </c>
      <c r="M98" s="33">
        <v>27491.51</v>
      </c>
      <c r="N98" s="33">
        <v>35509.599999999999</v>
      </c>
      <c r="O98" s="33">
        <v>15983.89</v>
      </c>
    </row>
    <row r="99" spans="1:15" s="7" customFormat="1" ht="15" customHeight="1" x14ac:dyDescent="0.15">
      <c r="A99" s="11" t="s">
        <v>363</v>
      </c>
      <c r="B99" s="39" t="s">
        <v>644</v>
      </c>
      <c r="C99" s="9">
        <f t="shared" si="29"/>
        <v>49497</v>
      </c>
      <c r="D99" s="33">
        <v>0</v>
      </c>
      <c r="E99" s="33">
        <v>13326.03</v>
      </c>
      <c r="F99" s="33">
        <v>1903.56</v>
      </c>
      <c r="G99" s="33">
        <v>2855.34</v>
      </c>
      <c r="H99" s="33">
        <v>951.78</v>
      </c>
      <c r="I99" s="33">
        <v>3807.12</v>
      </c>
      <c r="J99" s="33">
        <v>5710.68</v>
      </c>
      <c r="K99" s="33">
        <v>3807.12</v>
      </c>
      <c r="L99" s="33">
        <v>5711.78</v>
      </c>
      <c r="M99" s="33">
        <v>0</v>
      </c>
      <c r="N99" s="33">
        <v>0</v>
      </c>
      <c r="O99" s="33">
        <f>11423.59</f>
        <v>11423.59</v>
      </c>
    </row>
    <row r="100" spans="1:15" s="7" customFormat="1" ht="15" customHeight="1" x14ac:dyDescent="0.15">
      <c r="A100" s="11" t="s">
        <v>364</v>
      </c>
      <c r="B100" s="39" t="s">
        <v>69</v>
      </c>
      <c r="C100" s="9">
        <f t="shared" si="29"/>
        <v>1126626.3500000001</v>
      </c>
      <c r="D100" s="33">
        <v>30081.200000000001</v>
      </c>
      <c r="E100" s="33">
        <v>98189.59</v>
      </c>
      <c r="F100" s="33">
        <v>88257.11</v>
      </c>
      <c r="G100" s="33">
        <v>82013.850000000006</v>
      </c>
      <c r="H100" s="33">
        <v>88540.9</v>
      </c>
      <c r="I100" s="33">
        <v>103581.53</v>
      </c>
      <c r="J100" s="33">
        <v>96486.87</v>
      </c>
      <c r="K100" s="33">
        <v>93081.47</v>
      </c>
      <c r="L100" s="33">
        <v>110676.14</v>
      </c>
      <c r="M100" s="33">
        <v>94500.38</v>
      </c>
      <c r="N100" s="33">
        <v>115216.73</v>
      </c>
      <c r="O100" s="33">
        <v>126000.58</v>
      </c>
    </row>
    <row r="101" spans="1:15" s="7" customFormat="1" ht="15" customHeight="1" x14ac:dyDescent="0.15">
      <c r="A101" s="11" t="s">
        <v>365</v>
      </c>
      <c r="B101" s="39" t="s">
        <v>70</v>
      </c>
      <c r="C101" s="9">
        <f t="shared" si="29"/>
        <v>2289025.88</v>
      </c>
      <c r="D101" s="33">
        <v>47407.199999999997</v>
      </c>
      <c r="E101" s="33">
        <v>204879.5</v>
      </c>
      <c r="F101" s="33">
        <v>255524.62</v>
      </c>
      <c r="G101" s="33">
        <v>205434.3</v>
      </c>
      <c r="H101" s="33">
        <v>173081.81</v>
      </c>
      <c r="I101" s="33">
        <v>176092.32</v>
      </c>
      <c r="J101" s="33">
        <v>194775.48</v>
      </c>
      <c r="K101" s="33">
        <v>160146.57999999999</v>
      </c>
      <c r="L101" s="33">
        <v>273038.7</v>
      </c>
      <c r="M101" s="33">
        <v>195747.84</v>
      </c>
      <c r="N101" s="33">
        <v>232474.77</v>
      </c>
      <c r="O101" s="33">
        <f>170422.76</f>
        <v>170422.76</v>
      </c>
    </row>
    <row r="102" spans="1:15" s="7" customFormat="1" ht="15" customHeight="1" x14ac:dyDescent="0.15">
      <c r="A102" s="11" t="s">
        <v>366</v>
      </c>
      <c r="B102" s="39" t="s">
        <v>71</v>
      </c>
      <c r="C102" s="9">
        <f t="shared" si="29"/>
        <v>37119.449999999997</v>
      </c>
      <c r="D102" s="33">
        <v>0</v>
      </c>
      <c r="E102" s="33">
        <v>3807.12</v>
      </c>
      <c r="F102" s="33">
        <v>0</v>
      </c>
      <c r="G102" s="33">
        <v>6662.47</v>
      </c>
      <c r="H102" s="33">
        <v>0</v>
      </c>
      <c r="I102" s="33">
        <v>1903.56</v>
      </c>
      <c r="J102" s="33">
        <v>1903.56</v>
      </c>
      <c r="K102" s="33">
        <v>0</v>
      </c>
      <c r="L102" s="33">
        <v>7614.25</v>
      </c>
      <c r="M102" s="33">
        <v>3807.12</v>
      </c>
      <c r="N102" s="33">
        <v>4758.8999999999996</v>
      </c>
      <c r="O102" s="33">
        <f>6662.47</f>
        <v>6662.47</v>
      </c>
    </row>
    <row r="103" spans="1:15" s="7" customFormat="1" ht="15" customHeight="1" x14ac:dyDescent="0.15">
      <c r="A103" s="11" t="s">
        <v>367</v>
      </c>
      <c r="B103" s="39" t="s">
        <v>72</v>
      </c>
      <c r="C103" s="9">
        <f t="shared" si="29"/>
        <v>6457.18</v>
      </c>
      <c r="D103" s="33">
        <v>0</v>
      </c>
      <c r="E103" s="33">
        <v>379.83</v>
      </c>
      <c r="F103" s="33">
        <v>379.83</v>
      </c>
      <c r="G103" s="33">
        <v>0</v>
      </c>
      <c r="H103" s="33">
        <v>1139.5</v>
      </c>
      <c r="I103" s="33">
        <v>1519.34</v>
      </c>
      <c r="J103" s="33">
        <v>379.83</v>
      </c>
      <c r="K103" s="33">
        <v>0</v>
      </c>
      <c r="L103" s="33">
        <v>379.83</v>
      </c>
      <c r="M103" s="33">
        <v>0</v>
      </c>
      <c r="N103" s="33">
        <v>379.83</v>
      </c>
      <c r="O103" s="33">
        <f>1899.19</f>
        <v>1899.19</v>
      </c>
    </row>
    <row r="104" spans="1:15" s="7" customFormat="1" ht="15" customHeight="1" x14ac:dyDescent="0.15">
      <c r="A104" s="11" t="s">
        <v>368</v>
      </c>
      <c r="B104" s="39" t="s">
        <v>73</v>
      </c>
      <c r="C104" s="9">
        <f t="shared" si="29"/>
        <v>92513.890000000014</v>
      </c>
      <c r="D104" s="33">
        <v>1135.1400000000001</v>
      </c>
      <c r="E104" s="33">
        <v>3405.42</v>
      </c>
      <c r="F104" s="33">
        <v>5391.91</v>
      </c>
      <c r="G104" s="33">
        <v>851.35</v>
      </c>
      <c r="H104" s="33">
        <v>5675.7</v>
      </c>
      <c r="I104" s="33">
        <v>5675.7</v>
      </c>
      <c r="J104" s="33">
        <v>20432.52</v>
      </c>
      <c r="K104" s="33">
        <v>4540.55</v>
      </c>
      <c r="L104" s="33">
        <v>4540.55</v>
      </c>
      <c r="M104" s="33">
        <v>3689.2</v>
      </c>
      <c r="N104" s="33">
        <v>33202.85</v>
      </c>
      <c r="O104" s="33">
        <f>3973</f>
        <v>3973</v>
      </c>
    </row>
    <row r="105" spans="1:15" s="7" customFormat="1" ht="15" customHeight="1" x14ac:dyDescent="0.15">
      <c r="A105" s="11" t="s">
        <v>369</v>
      </c>
      <c r="B105" s="39" t="s">
        <v>74</v>
      </c>
      <c r="C105" s="9">
        <f t="shared" si="29"/>
        <v>165757.65999999997</v>
      </c>
      <c r="D105" s="33">
        <v>0</v>
      </c>
      <c r="E105" s="33">
        <v>15215.44</v>
      </c>
      <c r="F105" s="33">
        <v>19969.990000000002</v>
      </c>
      <c r="G105" s="33">
        <v>30430.880000000001</v>
      </c>
      <c r="H105" s="33">
        <v>11411.58</v>
      </c>
      <c r="I105" s="33">
        <v>15215.44</v>
      </c>
      <c r="J105" s="33">
        <v>26772.17</v>
      </c>
      <c r="K105" s="33">
        <v>0</v>
      </c>
      <c r="L105" s="33">
        <v>12362.27</v>
      </c>
      <c r="M105" s="33">
        <v>3803.85</v>
      </c>
      <c r="N105" s="33">
        <v>11411.58</v>
      </c>
      <c r="O105" s="33">
        <f>19164.46</f>
        <v>19164.46</v>
      </c>
    </row>
    <row r="106" spans="1:15" s="7" customFormat="1" ht="15" customHeight="1" x14ac:dyDescent="0.15">
      <c r="A106" s="11" t="s">
        <v>370</v>
      </c>
      <c r="B106" s="39" t="s">
        <v>75</v>
      </c>
      <c r="C106" s="9">
        <f t="shared" si="29"/>
        <v>5710.68</v>
      </c>
      <c r="D106" s="33">
        <v>0</v>
      </c>
      <c r="E106" s="33">
        <v>1903.56</v>
      </c>
      <c r="F106" s="33">
        <v>0</v>
      </c>
      <c r="G106" s="33">
        <v>0</v>
      </c>
      <c r="H106" s="33">
        <v>0</v>
      </c>
      <c r="I106" s="33">
        <v>951.78</v>
      </c>
      <c r="J106" s="33">
        <v>0</v>
      </c>
      <c r="K106" s="33">
        <v>951.78</v>
      </c>
      <c r="L106" s="33">
        <v>0</v>
      </c>
      <c r="M106" s="33">
        <v>0</v>
      </c>
      <c r="N106" s="33">
        <f>1903.56</f>
        <v>1903.56</v>
      </c>
      <c r="O106" s="33">
        <v>0</v>
      </c>
    </row>
    <row r="107" spans="1:15" s="7" customFormat="1" ht="15" customHeight="1" x14ac:dyDescent="0.15">
      <c r="A107" s="11" t="s">
        <v>371</v>
      </c>
      <c r="B107" s="39" t="s">
        <v>76</v>
      </c>
      <c r="C107" s="9">
        <f t="shared" si="29"/>
        <v>7618.5700000000006</v>
      </c>
      <c r="D107" s="33">
        <v>0</v>
      </c>
      <c r="E107" s="33">
        <v>761.86</v>
      </c>
      <c r="F107" s="33">
        <v>761.86</v>
      </c>
      <c r="G107" s="33">
        <v>761.85</v>
      </c>
      <c r="H107" s="33">
        <v>0</v>
      </c>
      <c r="I107" s="33">
        <v>2285.5700000000002</v>
      </c>
      <c r="J107" s="33">
        <v>1523.72</v>
      </c>
      <c r="K107" s="33">
        <v>761.86</v>
      </c>
      <c r="L107" s="33">
        <v>0</v>
      </c>
      <c r="M107" s="33">
        <v>0</v>
      </c>
      <c r="N107" s="33">
        <v>0</v>
      </c>
      <c r="O107" s="33">
        <f>761.85</f>
        <v>761.85</v>
      </c>
    </row>
    <row r="108" spans="1:15" s="7" customFormat="1" ht="15" customHeight="1" x14ac:dyDescent="0.15">
      <c r="A108" s="11" t="s">
        <v>372</v>
      </c>
      <c r="B108" s="39" t="s">
        <v>77</v>
      </c>
      <c r="C108" s="9">
        <f t="shared" si="29"/>
        <v>11427.859999999999</v>
      </c>
      <c r="D108" s="33">
        <v>0</v>
      </c>
      <c r="E108" s="33">
        <v>761.86</v>
      </c>
      <c r="F108" s="33">
        <v>761.86</v>
      </c>
      <c r="G108" s="33">
        <v>1523.72</v>
      </c>
      <c r="H108" s="33">
        <v>0</v>
      </c>
      <c r="I108" s="33">
        <v>0</v>
      </c>
      <c r="J108" s="33">
        <v>3809.29</v>
      </c>
      <c r="K108" s="33">
        <v>0</v>
      </c>
      <c r="L108" s="33">
        <v>761.85</v>
      </c>
      <c r="M108" s="33">
        <v>1523.72</v>
      </c>
      <c r="N108" s="33">
        <v>0</v>
      </c>
      <c r="O108" s="33">
        <v>2285.56</v>
      </c>
    </row>
    <row r="109" spans="1:15" s="7" customFormat="1" ht="15" customHeight="1" x14ac:dyDescent="0.15">
      <c r="A109" s="11" t="s">
        <v>373</v>
      </c>
      <c r="B109" s="39" t="s">
        <v>78</v>
      </c>
      <c r="C109" s="9">
        <f t="shared" si="29"/>
        <v>96755.9</v>
      </c>
      <c r="D109" s="33">
        <v>761.86</v>
      </c>
      <c r="E109" s="33">
        <v>9904.15</v>
      </c>
      <c r="F109" s="33">
        <v>7618.58</v>
      </c>
      <c r="G109" s="33">
        <v>17522.72</v>
      </c>
      <c r="H109" s="33">
        <v>3809.29</v>
      </c>
      <c r="I109" s="33">
        <v>9904.15</v>
      </c>
      <c r="J109" s="33">
        <v>11427.86</v>
      </c>
      <c r="K109" s="33">
        <v>5333</v>
      </c>
      <c r="L109" s="33">
        <v>11427.86</v>
      </c>
      <c r="M109" s="33">
        <v>8380.43</v>
      </c>
      <c r="N109" s="33">
        <v>6094.86</v>
      </c>
      <c r="O109" s="33">
        <v>4571.1400000000003</v>
      </c>
    </row>
    <row r="110" spans="1:15" s="7" customFormat="1" ht="15" customHeight="1" x14ac:dyDescent="0.15">
      <c r="A110" s="11" t="s">
        <v>374</v>
      </c>
      <c r="B110" s="39" t="s">
        <v>79</v>
      </c>
      <c r="C110" s="9">
        <f t="shared" si="29"/>
        <v>58663.020000000004</v>
      </c>
      <c r="D110" s="33">
        <v>3047.43</v>
      </c>
      <c r="E110" s="33">
        <v>4571.1499999999996</v>
      </c>
      <c r="F110" s="33">
        <v>6094.86</v>
      </c>
      <c r="G110" s="33">
        <v>5333</v>
      </c>
      <c r="H110" s="33">
        <v>5333</v>
      </c>
      <c r="I110" s="33">
        <v>3047.43</v>
      </c>
      <c r="J110" s="33">
        <v>9142.2900000000009</v>
      </c>
      <c r="K110" s="33">
        <v>3047.43</v>
      </c>
      <c r="L110" s="33">
        <v>5333</v>
      </c>
      <c r="M110" s="33">
        <v>4571.1499999999996</v>
      </c>
      <c r="N110" s="33">
        <v>4571.1499999999996</v>
      </c>
      <c r="O110" s="33">
        <f>4571.13</f>
        <v>4571.13</v>
      </c>
    </row>
    <row r="111" spans="1:15" s="7" customFormat="1" ht="15" customHeight="1" x14ac:dyDescent="0.15">
      <c r="A111" s="11" t="s">
        <v>375</v>
      </c>
      <c r="B111" s="39" t="s">
        <v>80</v>
      </c>
      <c r="C111" s="9">
        <f t="shared" si="29"/>
        <v>61710.45</v>
      </c>
      <c r="D111" s="33">
        <v>0</v>
      </c>
      <c r="E111" s="33">
        <v>4571.1499999999996</v>
      </c>
      <c r="F111" s="33">
        <v>7618.58</v>
      </c>
      <c r="G111" s="33">
        <v>6856.72</v>
      </c>
      <c r="H111" s="33">
        <v>4571.1499999999996</v>
      </c>
      <c r="I111" s="33">
        <v>3047.43</v>
      </c>
      <c r="J111" s="33">
        <v>5333</v>
      </c>
      <c r="K111" s="33">
        <v>5333</v>
      </c>
      <c r="L111" s="33">
        <v>9142.2900000000009</v>
      </c>
      <c r="M111" s="33">
        <v>3809.28</v>
      </c>
      <c r="N111" s="33">
        <v>4571.1499999999996</v>
      </c>
      <c r="O111" s="33">
        <f>6856.7</f>
        <v>6856.7</v>
      </c>
    </row>
    <row r="112" spans="1:15" s="7" customFormat="1" ht="15" customHeight="1" x14ac:dyDescent="0.15">
      <c r="A112" s="11" t="s">
        <v>376</v>
      </c>
      <c r="B112" s="39" t="s">
        <v>645</v>
      </c>
      <c r="C112" s="9">
        <f t="shared" si="29"/>
        <v>9648.6800000000021</v>
      </c>
      <c r="D112" s="33">
        <v>567.57000000000005</v>
      </c>
      <c r="E112" s="33">
        <v>851.35</v>
      </c>
      <c r="F112" s="33">
        <v>567.57000000000005</v>
      </c>
      <c r="G112" s="33">
        <v>1135.1400000000001</v>
      </c>
      <c r="H112" s="33">
        <v>1135.1400000000001</v>
      </c>
      <c r="I112" s="33">
        <v>851.35</v>
      </c>
      <c r="J112" s="33">
        <v>1702.7</v>
      </c>
      <c r="K112" s="33">
        <v>1418.92</v>
      </c>
      <c r="L112" s="33">
        <v>283.77999999999997</v>
      </c>
      <c r="M112" s="33">
        <v>0</v>
      </c>
      <c r="N112" s="33">
        <v>851.36</v>
      </c>
      <c r="O112" s="33">
        <f>283.8</f>
        <v>283.8</v>
      </c>
    </row>
    <row r="113" spans="1:15" s="7" customFormat="1" ht="15" customHeight="1" x14ac:dyDescent="0.15">
      <c r="A113" s="11" t="s">
        <v>377</v>
      </c>
      <c r="B113" s="39" t="s">
        <v>646</v>
      </c>
      <c r="C113" s="9">
        <f t="shared" si="29"/>
        <v>29712.439999999995</v>
      </c>
      <c r="D113" s="33">
        <v>0</v>
      </c>
      <c r="E113" s="33">
        <v>3047.43</v>
      </c>
      <c r="F113" s="33">
        <v>761.86</v>
      </c>
      <c r="G113" s="33">
        <v>0</v>
      </c>
      <c r="H113" s="33">
        <v>3047.43</v>
      </c>
      <c r="I113" s="33">
        <v>0</v>
      </c>
      <c r="J113" s="33">
        <v>6094.86</v>
      </c>
      <c r="K113" s="33">
        <v>2285.5700000000002</v>
      </c>
      <c r="L113" s="33">
        <v>1523.72</v>
      </c>
      <c r="M113" s="33">
        <v>5333</v>
      </c>
      <c r="N113" s="33">
        <v>4571.1499999999996</v>
      </c>
      <c r="O113" s="33">
        <v>3047.42</v>
      </c>
    </row>
    <row r="114" spans="1:15" s="7" customFormat="1" ht="15" customHeight="1" x14ac:dyDescent="0.15">
      <c r="A114" s="11" t="s">
        <v>378</v>
      </c>
      <c r="B114" s="39" t="s">
        <v>81</v>
      </c>
      <c r="C114" s="9">
        <f t="shared" si="29"/>
        <v>5131861.43</v>
      </c>
      <c r="D114" s="33">
        <v>112175.51</v>
      </c>
      <c r="E114" s="33">
        <v>425746.23</v>
      </c>
      <c r="F114" s="33">
        <v>462609.52</v>
      </c>
      <c r="G114" s="33">
        <v>454046.62</v>
      </c>
      <c r="H114" s="33">
        <v>429374.97</v>
      </c>
      <c r="I114" s="33">
        <v>376205.41</v>
      </c>
      <c r="J114" s="33">
        <v>434980.96</v>
      </c>
      <c r="K114" s="33">
        <v>447657.06</v>
      </c>
      <c r="L114" s="33">
        <v>493214.94</v>
      </c>
      <c r="M114" s="33">
        <v>454620.19</v>
      </c>
      <c r="N114" s="33">
        <v>389792.84</v>
      </c>
      <c r="O114" s="33">
        <v>651437.18000000005</v>
      </c>
    </row>
    <row r="115" spans="1:15" s="7" customFormat="1" ht="15" customHeight="1" x14ac:dyDescent="0.15">
      <c r="A115" s="11" t="s">
        <v>379</v>
      </c>
      <c r="B115" s="39" t="s">
        <v>82</v>
      </c>
      <c r="C115" s="9">
        <f t="shared" si="29"/>
        <v>5713.9800000000005</v>
      </c>
      <c r="D115" s="33">
        <v>0</v>
      </c>
      <c r="E115" s="33">
        <v>0</v>
      </c>
      <c r="F115" s="33">
        <v>0</v>
      </c>
      <c r="G115" s="33">
        <v>1904.66</v>
      </c>
      <c r="H115" s="33">
        <v>0</v>
      </c>
      <c r="I115" s="33">
        <v>0</v>
      </c>
      <c r="J115" s="33">
        <v>0</v>
      </c>
      <c r="K115" s="33">
        <v>1904.66</v>
      </c>
      <c r="L115" s="33">
        <v>0</v>
      </c>
      <c r="M115" s="33">
        <f>1904.66</f>
        <v>1904.66</v>
      </c>
      <c r="N115" s="33">
        <v>0</v>
      </c>
      <c r="O115" s="33">
        <v>0</v>
      </c>
    </row>
    <row r="116" spans="1:15" s="7" customFormat="1" ht="15" customHeight="1" x14ac:dyDescent="0.15">
      <c r="A116" s="11" t="s">
        <v>380</v>
      </c>
      <c r="B116" s="39" t="s">
        <v>83</v>
      </c>
      <c r="C116" s="9">
        <f t="shared" si="29"/>
        <v>1</v>
      </c>
      <c r="D116" s="33">
        <v>1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</row>
    <row r="117" spans="1:15" s="7" customFormat="1" ht="15" customHeight="1" x14ac:dyDescent="0.15">
      <c r="A117" s="11" t="s">
        <v>381</v>
      </c>
      <c r="B117" s="39" t="s">
        <v>84</v>
      </c>
      <c r="C117" s="9">
        <f t="shared" si="29"/>
        <v>9787.25</v>
      </c>
      <c r="D117" s="33">
        <v>199.74</v>
      </c>
      <c r="E117" s="33">
        <v>599.22</v>
      </c>
      <c r="F117" s="33">
        <v>399.48</v>
      </c>
      <c r="G117" s="33">
        <v>599.22</v>
      </c>
      <c r="H117" s="33">
        <v>1597.92</v>
      </c>
      <c r="I117" s="33">
        <v>399.48</v>
      </c>
      <c r="J117" s="33">
        <v>998.7</v>
      </c>
      <c r="K117" s="33">
        <v>199.74</v>
      </c>
      <c r="L117" s="33">
        <v>1597.92</v>
      </c>
      <c r="M117" s="33">
        <v>599.22</v>
      </c>
      <c r="N117" s="33">
        <v>2396.88</v>
      </c>
      <c r="O117" s="33">
        <v>199.73</v>
      </c>
    </row>
    <row r="118" spans="1:15" s="7" customFormat="1" ht="15" customHeight="1" x14ac:dyDescent="0.15">
      <c r="A118" s="11" t="s">
        <v>382</v>
      </c>
      <c r="B118" s="39" t="s">
        <v>85</v>
      </c>
      <c r="C118" s="9">
        <f t="shared" si="29"/>
        <v>56461.56</v>
      </c>
      <c r="D118" s="33">
        <v>1187.53</v>
      </c>
      <c r="E118" s="33">
        <v>3562.6</v>
      </c>
      <c r="F118" s="33">
        <v>6538</v>
      </c>
      <c r="G118" s="33">
        <v>12489.93</v>
      </c>
      <c r="H118" s="33">
        <v>4158.5600000000004</v>
      </c>
      <c r="I118" s="33">
        <v>7136.16</v>
      </c>
      <c r="J118" s="33">
        <v>7727.72</v>
      </c>
      <c r="K118" s="33">
        <v>1781.3</v>
      </c>
      <c r="L118" s="33">
        <v>3562.6</v>
      </c>
      <c r="M118" s="33">
        <v>1187.53</v>
      </c>
      <c r="N118" s="33">
        <v>2375.06</v>
      </c>
      <c r="O118" s="33">
        <v>4754.57</v>
      </c>
    </row>
    <row r="119" spans="1:15" s="7" customFormat="1" ht="15" customHeight="1" x14ac:dyDescent="0.15">
      <c r="A119" s="11" t="s">
        <v>383</v>
      </c>
      <c r="B119" s="39" t="s">
        <v>86</v>
      </c>
      <c r="C119" s="9">
        <f t="shared" si="29"/>
        <v>1</v>
      </c>
      <c r="D119" s="33">
        <v>1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</row>
    <row r="120" spans="1:15" s="7" customFormat="1" ht="15" customHeight="1" x14ac:dyDescent="0.15">
      <c r="A120" s="11" t="s">
        <v>384</v>
      </c>
      <c r="B120" s="39" t="s">
        <v>87</v>
      </c>
      <c r="C120" s="9">
        <f t="shared" si="29"/>
        <v>32379.25</v>
      </c>
      <c r="D120" s="33">
        <v>0</v>
      </c>
      <c r="E120" s="33">
        <v>1904.66</v>
      </c>
      <c r="F120" s="33">
        <v>1904.66</v>
      </c>
      <c r="G120" s="33">
        <v>1904.66</v>
      </c>
      <c r="H120" s="33">
        <v>3809.32</v>
      </c>
      <c r="I120" s="33">
        <v>3809.32</v>
      </c>
      <c r="J120" s="33">
        <v>1904.66</v>
      </c>
      <c r="K120" s="33">
        <v>1904.66</v>
      </c>
      <c r="L120" s="33">
        <v>5713.98</v>
      </c>
      <c r="M120" s="33">
        <v>1904.66</v>
      </c>
      <c r="N120" s="33">
        <v>3809.32</v>
      </c>
      <c r="O120" s="33">
        <f>3809.35</f>
        <v>3809.35</v>
      </c>
    </row>
    <row r="121" spans="1:15" s="7" customFormat="1" ht="15" customHeight="1" x14ac:dyDescent="0.15">
      <c r="A121" s="11" t="s">
        <v>385</v>
      </c>
      <c r="B121" s="39" t="s">
        <v>88</v>
      </c>
      <c r="C121" s="9">
        <f t="shared" si="29"/>
        <v>4178.3100000000004</v>
      </c>
      <c r="D121" s="33">
        <v>189.92</v>
      </c>
      <c r="E121" s="33">
        <v>189.92</v>
      </c>
      <c r="F121" s="33">
        <v>379.85</v>
      </c>
      <c r="G121" s="33">
        <v>379.85</v>
      </c>
      <c r="H121" s="33">
        <v>569.77</v>
      </c>
      <c r="I121" s="33">
        <v>189.92</v>
      </c>
      <c r="J121" s="33">
        <v>569.77</v>
      </c>
      <c r="K121" s="33">
        <v>379.84</v>
      </c>
      <c r="L121" s="33">
        <v>189.92</v>
      </c>
      <c r="M121" s="33">
        <v>379.84</v>
      </c>
      <c r="N121" s="33">
        <v>379.84</v>
      </c>
      <c r="O121" s="33">
        <f>379.87</f>
        <v>379.87</v>
      </c>
    </row>
    <row r="122" spans="1:15" s="7" customFormat="1" ht="15" customHeight="1" x14ac:dyDescent="0.15">
      <c r="A122" s="11" t="s">
        <v>386</v>
      </c>
      <c r="B122" s="39" t="s">
        <v>89</v>
      </c>
      <c r="C122" s="9">
        <f t="shared" si="29"/>
        <v>469.36</v>
      </c>
      <c r="D122" s="33">
        <v>0</v>
      </c>
      <c r="E122" s="33">
        <v>0</v>
      </c>
      <c r="F122" s="33">
        <v>0</v>
      </c>
      <c r="G122" s="33">
        <v>93.87</v>
      </c>
      <c r="H122" s="33">
        <v>93.87</v>
      </c>
      <c r="I122" s="33">
        <v>0</v>
      </c>
      <c r="J122" s="33">
        <v>187.75</v>
      </c>
      <c r="K122" s="33">
        <f>93.87</f>
        <v>93.87</v>
      </c>
      <c r="L122" s="33">
        <v>0</v>
      </c>
      <c r="M122" s="33">
        <v>0</v>
      </c>
      <c r="N122" s="33">
        <v>0</v>
      </c>
      <c r="O122" s="33">
        <v>0</v>
      </c>
    </row>
    <row r="123" spans="1:15" s="7" customFormat="1" ht="15" customHeight="1" x14ac:dyDescent="0.15">
      <c r="A123" s="11" t="s">
        <v>387</v>
      </c>
      <c r="B123" s="39" t="s">
        <v>90</v>
      </c>
      <c r="C123" s="9">
        <f t="shared" si="29"/>
        <v>249012.11</v>
      </c>
      <c r="D123" s="33">
        <v>3329.04</v>
      </c>
      <c r="E123" s="33">
        <v>26632.31</v>
      </c>
      <c r="F123" s="33">
        <v>18642.62</v>
      </c>
      <c r="G123" s="33">
        <v>26632.31</v>
      </c>
      <c r="H123" s="33">
        <v>23969.08</v>
      </c>
      <c r="I123" s="33">
        <v>29295.54</v>
      </c>
      <c r="J123" s="33">
        <v>20640.04</v>
      </c>
      <c r="K123" s="33">
        <v>23303.27</v>
      </c>
      <c r="L123" s="33">
        <v>16645.189999999999</v>
      </c>
      <c r="M123" s="33">
        <v>15313.58</v>
      </c>
      <c r="N123" s="33">
        <v>28629.73</v>
      </c>
      <c r="O123" s="33">
        <v>15979.4</v>
      </c>
    </row>
    <row r="124" spans="1:15" s="7" customFormat="1" ht="15" customHeight="1" x14ac:dyDescent="0.15">
      <c r="A124" s="11" t="s">
        <v>388</v>
      </c>
      <c r="B124" s="39" t="s">
        <v>91</v>
      </c>
      <c r="C124" s="9">
        <f t="shared" si="29"/>
        <v>2848.85</v>
      </c>
      <c r="D124" s="33">
        <v>569.77</v>
      </c>
      <c r="E124" s="33">
        <v>379.85</v>
      </c>
      <c r="F124" s="33">
        <v>0</v>
      </c>
      <c r="G124" s="33">
        <v>189.92</v>
      </c>
      <c r="H124" s="33">
        <v>379.85</v>
      </c>
      <c r="I124" s="33">
        <v>0</v>
      </c>
      <c r="J124" s="33">
        <v>0</v>
      </c>
      <c r="K124" s="33">
        <v>0</v>
      </c>
      <c r="L124" s="33">
        <v>0</v>
      </c>
      <c r="M124" s="33">
        <v>189.92</v>
      </c>
      <c r="N124" s="33">
        <v>569.77</v>
      </c>
      <c r="O124" s="33">
        <v>569.77</v>
      </c>
    </row>
    <row r="125" spans="1:15" s="7" customFormat="1" ht="15" customHeight="1" x14ac:dyDescent="0.15">
      <c r="A125" s="11" t="s">
        <v>389</v>
      </c>
      <c r="B125" s="39" t="s">
        <v>647</v>
      </c>
      <c r="C125" s="9">
        <f t="shared" si="29"/>
        <v>375478.61</v>
      </c>
      <c r="D125" s="33">
        <v>7786.86</v>
      </c>
      <c r="E125" s="33">
        <v>25259.82</v>
      </c>
      <c r="F125" s="33">
        <v>30577.67</v>
      </c>
      <c r="G125" s="33">
        <v>27918.74</v>
      </c>
      <c r="H125" s="33">
        <v>31147.439999999999</v>
      </c>
      <c r="I125" s="33">
        <v>30007.9</v>
      </c>
      <c r="J125" s="33">
        <v>34945.910000000003</v>
      </c>
      <c r="K125" s="33">
        <v>29438.13</v>
      </c>
      <c r="L125" s="33">
        <v>44821.919999999998</v>
      </c>
      <c r="M125" s="33">
        <v>40453.69</v>
      </c>
      <c r="N125" s="33">
        <v>44062.23</v>
      </c>
      <c r="O125" s="33">
        <v>29058.3</v>
      </c>
    </row>
    <row r="126" spans="1:15" s="7" customFormat="1" ht="15" customHeight="1" x14ac:dyDescent="0.15">
      <c r="A126" s="11" t="s">
        <v>390</v>
      </c>
      <c r="B126" s="39" t="s">
        <v>92</v>
      </c>
      <c r="C126" s="9">
        <f t="shared" si="29"/>
        <v>1</v>
      </c>
      <c r="D126" s="33">
        <v>1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</row>
    <row r="127" spans="1:15" s="7" customFormat="1" ht="15" customHeight="1" x14ac:dyDescent="0.15">
      <c r="A127" s="11" t="s">
        <v>391</v>
      </c>
      <c r="B127" s="39" t="s">
        <v>93</v>
      </c>
      <c r="C127" s="9">
        <f t="shared" si="29"/>
        <v>7406.85</v>
      </c>
      <c r="D127" s="33">
        <v>569.76</v>
      </c>
      <c r="E127" s="33">
        <v>0</v>
      </c>
      <c r="F127" s="33">
        <v>569.76</v>
      </c>
      <c r="G127" s="33">
        <v>1709.27</v>
      </c>
      <c r="H127" s="33">
        <v>1139.52</v>
      </c>
      <c r="I127" s="33">
        <v>0</v>
      </c>
      <c r="J127" s="33">
        <v>569.75</v>
      </c>
      <c r="K127" s="33">
        <v>0</v>
      </c>
      <c r="L127" s="33">
        <v>1139.52</v>
      </c>
      <c r="M127" s="33">
        <v>0</v>
      </c>
      <c r="N127" s="33">
        <v>0</v>
      </c>
      <c r="O127" s="33">
        <v>1709.27</v>
      </c>
    </row>
    <row r="128" spans="1:15" s="7" customFormat="1" ht="15" customHeight="1" x14ac:dyDescent="0.15">
      <c r="A128" s="11" t="s">
        <v>392</v>
      </c>
      <c r="B128" s="39" t="s">
        <v>648</v>
      </c>
      <c r="C128" s="9">
        <f t="shared" si="29"/>
        <v>36655.22</v>
      </c>
      <c r="D128" s="33">
        <v>569.77</v>
      </c>
      <c r="E128" s="33">
        <v>2658.93</v>
      </c>
      <c r="F128" s="33">
        <v>3228.7</v>
      </c>
      <c r="G128" s="33">
        <v>2279.08</v>
      </c>
      <c r="H128" s="33">
        <v>1709.31</v>
      </c>
      <c r="I128" s="33">
        <v>2469</v>
      </c>
      <c r="J128" s="33">
        <v>3228.7</v>
      </c>
      <c r="K128" s="33">
        <v>4368.24</v>
      </c>
      <c r="L128" s="33">
        <v>4748.08</v>
      </c>
      <c r="M128" s="33">
        <v>3608.54</v>
      </c>
      <c r="N128" s="33">
        <v>3798.47</v>
      </c>
      <c r="O128" s="33">
        <v>3988.4</v>
      </c>
    </row>
    <row r="129" spans="1:15" s="7" customFormat="1" ht="15" customHeight="1" x14ac:dyDescent="0.15">
      <c r="A129" s="11" t="s">
        <v>595</v>
      </c>
      <c r="B129" s="39" t="s">
        <v>582</v>
      </c>
      <c r="C129" s="9">
        <f t="shared" si="29"/>
        <v>1</v>
      </c>
      <c r="D129" s="33">
        <v>1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</row>
    <row r="130" spans="1:15" s="7" customFormat="1" ht="15" customHeight="1" x14ac:dyDescent="0.15">
      <c r="A130" s="11" t="s">
        <v>596</v>
      </c>
      <c r="B130" s="39" t="s">
        <v>592</v>
      </c>
      <c r="C130" s="9">
        <f t="shared" si="29"/>
        <v>304220.24</v>
      </c>
      <c r="D130" s="33">
        <v>6435.43</v>
      </c>
      <c r="E130" s="33">
        <v>29251.95</v>
      </c>
      <c r="F130" s="33">
        <v>23986.6</v>
      </c>
      <c r="G130" s="33">
        <v>32762.18</v>
      </c>
      <c r="H130" s="33">
        <v>37442.480000000003</v>
      </c>
      <c r="I130" s="33">
        <v>14625.97</v>
      </c>
      <c r="J130" s="33">
        <v>28081.87</v>
      </c>
      <c r="K130" s="33">
        <v>14625.97</v>
      </c>
      <c r="L130" s="33">
        <v>40367.68</v>
      </c>
      <c r="M130" s="33">
        <v>19306.28</v>
      </c>
      <c r="N130" s="33">
        <v>22816.52</v>
      </c>
      <c r="O130" s="33">
        <f>34517.31</f>
        <v>34517.31</v>
      </c>
    </row>
    <row r="131" spans="1:15" s="7" customFormat="1" ht="15" customHeight="1" x14ac:dyDescent="0.15">
      <c r="A131" s="11" t="s">
        <v>597</v>
      </c>
      <c r="B131" s="39" t="s">
        <v>649</v>
      </c>
      <c r="C131" s="9">
        <f t="shared" si="29"/>
        <v>1251271.8</v>
      </c>
      <c r="D131" s="33">
        <v>25052.95</v>
      </c>
      <c r="E131" s="33">
        <v>131419.73000000001</v>
      </c>
      <c r="F131" s="33">
        <v>101347</v>
      </c>
      <c r="G131" s="33">
        <v>80736.38</v>
      </c>
      <c r="H131" s="33">
        <v>90209.44</v>
      </c>
      <c r="I131" s="33">
        <v>121951.05</v>
      </c>
      <c r="J131" s="33">
        <v>147566.12</v>
      </c>
      <c r="K131" s="33">
        <v>97440.54</v>
      </c>
      <c r="L131" s="33">
        <v>144797.04999999999</v>
      </c>
      <c r="M131" s="33">
        <v>118622.04</v>
      </c>
      <c r="N131" s="33">
        <v>100798</v>
      </c>
      <c r="O131" s="33">
        <f>91331.5</f>
        <v>91331.5</v>
      </c>
    </row>
    <row r="132" spans="1:15" s="7" customFormat="1" ht="15" customHeight="1" x14ac:dyDescent="0.15">
      <c r="A132" s="11" t="s">
        <v>598</v>
      </c>
      <c r="B132" s="39" t="s">
        <v>593</v>
      </c>
      <c r="C132" s="9">
        <f t="shared" si="29"/>
        <v>84705.849999999991</v>
      </c>
      <c r="D132" s="33">
        <v>1329.46</v>
      </c>
      <c r="E132" s="33">
        <v>9306.25</v>
      </c>
      <c r="F132" s="33">
        <v>9876.02</v>
      </c>
      <c r="G132" s="33">
        <v>7217.09</v>
      </c>
      <c r="H132" s="33">
        <v>9686.09</v>
      </c>
      <c r="I132" s="33">
        <v>8356.6299999999992</v>
      </c>
      <c r="J132" s="33">
        <v>6457.4</v>
      </c>
      <c r="K132" s="33">
        <v>5317.85</v>
      </c>
      <c r="L132" s="33">
        <v>7407.01</v>
      </c>
      <c r="M132" s="33">
        <v>8926.4</v>
      </c>
      <c r="N132" s="33">
        <v>7407</v>
      </c>
      <c r="O132" s="33">
        <v>3418.65</v>
      </c>
    </row>
    <row r="133" spans="1:15" s="7" customFormat="1" ht="15" customHeight="1" x14ac:dyDescent="0.15">
      <c r="A133" s="11" t="s">
        <v>599</v>
      </c>
      <c r="B133" s="39" t="s">
        <v>594</v>
      </c>
      <c r="C133" s="9">
        <f t="shared" si="29"/>
        <v>11316.700000000003</v>
      </c>
      <c r="D133" s="33">
        <v>0</v>
      </c>
      <c r="E133" s="33">
        <v>3143.53</v>
      </c>
      <c r="F133" s="33">
        <v>628.71</v>
      </c>
      <c r="G133" s="33">
        <v>628.71</v>
      </c>
      <c r="H133" s="33">
        <v>1257.4100000000001</v>
      </c>
      <c r="I133" s="33">
        <v>1257.4100000000001</v>
      </c>
      <c r="J133" s="33">
        <v>628.70000000000005</v>
      </c>
      <c r="K133" s="33">
        <v>0</v>
      </c>
      <c r="L133" s="33">
        <v>1257.4100000000001</v>
      </c>
      <c r="M133" s="33">
        <v>628.70000000000005</v>
      </c>
      <c r="N133" s="33">
        <v>628.70000000000005</v>
      </c>
      <c r="O133" s="33">
        <v>1257.42</v>
      </c>
    </row>
    <row r="134" spans="1:15" s="7" customFormat="1" ht="15" customHeight="1" x14ac:dyDescent="0.15">
      <c r="A134" s="11" t="s">
        <v>600</v>
      </c>
      <c r="B134" s="39" t="s">
        <v>583</v>
      </c>
      <c r="C134" s="9">
        <f t="shared" si="29"/>
        <v>499.9</v>
      </c>
      <c r="D134" s="33">
        <v>0</v>
      </c>
      <c r="E134" s="33">
        <f>499.9</f>
        <v>499.9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</row>
    <row r="135" spans="1:15" s="7" customFormat="1" ht="15" customHeight="1" x14ac:dyDescent="0.15">
      <c r="A135" s="11" t="s">
        <v>601</v>
      </c>
      <c r="B135" s="39" t="s">
        <v>584</v>
      </c>
      <c r="C135" s="9">
        <f t="shared" si="29"/>
        <v>46939.439999999995</v>
      </c>
      <c r="D135" s="33">
        <v>998.71</v>
      </c>
      <c r="E135" s="33">
        <v>2996.14</v>
      </c>
      <c r="F135" s="33">
        <v>998.71</v>
      </c>
      <c r="G135" s="33">
        <v>3994.85</v>
      </c>
      <c r="H135" s="33">
        <v>3994.85</v>
      </c>
      <c r="I135" s="33">
        <v>4993.55</v>
      </c>
      <c r="J135" s="33">
        <v>8988.41</v>
      </c>
      <c r="K135" s="33">
        <v>1997.42</v>
      </c>
      <c r="L135" s="33">
        <v>4993.5600000000004</v>
      </c>
      <c r="M135" s="33">
        <v>7989.69</v>
      </c>
      <c r="N135" s="33">
        <v>3994.84</v>
      </c>
      <c r="O135" s="33">
        <f>998.71</f>
        <v>998.71</v>
      </c>
    </row>
    <row r="136" spans="1:15" s="7" customFormat="1" ht="15" customHeight="1" x14ac:dyDescent="0.15">
      <c r="A136" s="11" t="s">
        <v>602</v>
      </c>
      <c r="B136" s="39" t="s">
        <v>585</v>
      </c>
      <c r="C136" s="9">
        <f t="shared" si="29"/>
        <v>11015.55</v>
      </c>
      <c r="D136" s="33">
        <v>189.92</v>
      </c>
      <c r="E136" s="33">
        <v>1139.54</v>
      </c>
      <c r="F136" s="33">
        <v>1329.46</v>
      </c>
      <c r="G136" s="33">
        <v>949.62</v>
      </c>
      <c r="H136" s="33">
        <v>759.69</v>
      </c>
      <c r="I136" s="33">
        <v>949.62</v>
      </c>
      <c r="J136" s="33">
        <v>759.69</v>
      </c>
      <c r="K136" s="33">
        <v>759.69</v>
      </c>
      <c r="L136" s="33">
        <v>1139.54</v>
      </c>
      <c r="M136" s="33">
        <v>949.62</v>
      </c>
      <c r="N136" s="33">
        <v>949.62</v>
      </c>
      <c r="O136" s="33">
        <f>1139.54</f>
        <v>1139.54</v>
      </c>
    </row>
    <row r="137" spans="1:15" s="7" customFormat="1" ht="15" customHeight="1" x14ac:dyDescent="0.15">
      <c r="A137" s="11" t="s">
        <v>603</v>
      </c>
      <c r="B137" s="39" t="s">
        <v>586</v>
      </c>
      <c r="C137" s="9">
        <f t="shared" si="29"/>
        <v>8693.74</v>
      </c>
      <c r="D137" s="33">
        <v>0</v>
      </c>
      <c r="E137" s="33">
        <v>0</v>
      </c>
      <c r="F137" s="33">
        <v>1738.75</v>
      </c>
      <c r="G137" s="33">
        <v>5216.24</v>
      </c>
      <c r="H137" s="33">
        <v>1738.75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</row>
    <row r="138" spans="1:15" s="7" customFormat="1" ht="15" customHeight="1" x14ac:dyDescent="0.15">
      <c r="A138" s="11" t="s">
        <v>604</v>
      </c>
      <c r="B138" s="39" t="s">
        <v>618</v>
      </c>
      <c r="C138" s="9">
        <f t="shared" si="29"/>
        <v>28287.22</v>
      </c>
      <c r="D138" s="33">
        <v>744.4</v>
      </c>
      <c r="E138" s="33">
        <v>9677.2099999999991</v>
      </c>
      <c r="F138" s="33">
        <v>9677.2099999999991</v>
      </c>
      <c r="G138" s="33">
        <v>8188.4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</row>
    <row r="139" spans="1:15" s="7" customFormat="1" ht="15" customHeight="1" x14ac:dyDescent="0.15">
      <c r="A139" s="11" t="s">
        <v>605</v>
      </c>
      <c r="B139" s="39" t="s">
        <v>587</v>
      </c>
      <c r="C139" s="9">
        <f>SUM(D139:O139)</f>
        <v>4453.09</v>
      </c>
      <c r="D139" s="33">
        <v>0</v>
      </c>
      <c r="E139" s="33">
        <v>291.41000000000003</v>
      </c>
      <c r="F139" s="33">
        <v>388.55</v>
      </c>
      <c r="G139" s="33">
        <v>97.14</v>
      </c>
      <c r="H139" s="33">
        <v>148.44</v>
      </c>
      <c r="I139" s="33">
        <v>291.41000000000003</v>
      </c>
      <c r="J139" s="33">
        <v>194.28</v>
      </c>
      <c r="K139" s="33">
        <v>485.68</v>
      </c>
      <c r="L139" s="33">
        <v>562.1</v>
      </c>
      <c r="M139" s="33">
        <v>1411.23</v>
      </c>
      <c r="N139" s="33">
        <v>291.41000000000003</v>
      </c>
      <c r="O139" s="33">
        <v>291.44</v>
      </c>
    </row>
    <row r="140" spans="1:15" s="30" customFormat="1" ht="22.5" customHeight="1" x14ac:dyDescent="0.15">
      <c r="A140" s="11" t="s">
        <v>628</v>
      </c>
      <c r="B140" s="39" t="s">
        <v>650</v>
      </c>
      <c r="C140" s="9">
        <f t="shared" ref="C140:C145" si="30">SUM(D140:O140)</f>
        <v>2089.15</v>
      </c>
      <c r="D140" s="33">
        <f>2089.15</f>
        <v>2089.15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</row>
    <row r="141" spans="1:15" s="7" customFormat="1" ht="15" customHeight="1" x14ac:dyDescent="0.15">
      <c r="A141" s="11" t="s">
        <v>629</v>
      </c>
      <c r="B141" s="39" t="s">
        <v>653</v>
      </c>
      <c r="C141" s="9">
        <f t="shared" si="30"/>
        <v>499.9</v>
      </c>
      <c r="D141" s="33">
        <v>0</v>
      </c>
      <c r="E141" s="33">
        <v>0</v>
      </c>
      <c r="F141" s="33">
        <f>499.9</f>
        <v>499.9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</row>
    <row r="142" spans="1:15" s="30" customFormat="1" ht="15" customHeight="1" x14ac:dyDescent="0.15">
      <c r="A142" s="11" t="s">
        <v>630</v>
      </c>
      <c r="B142" s="39" t="s">
        <v>651</v>
      </c>
      <c r="C142" s="9">
        <f t="shared" si="30"/>
        <v>0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</row>
    <row r="143" spans="1:15" s="7" customFormat="1" ht="15" customHeight="1" x14ac:dyDescent="0.15">
      <c r="A143" s="11" t="s">
        <v>631</v>
      </c>
      <c r="B143" s="39" t="s">
        <v>652</v>
      </c>
      <c r="C143" s="9">
        <f t="shared" si="30"/>
        <v>3569.2</v>
      </c>
      <c r="D143" s="33">
        <v>0</v>
      </c>
      <c r="E143" s="33">
        <v>594.87</v>
      </c>
      <c r="F143" s="33">
        <v>594.87</v>
      </c>
      <c r="G143" s="33">
        <v>1189.74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f>1189.72</f>
        <v>1189.72</v>
      </c>
      <c r="O143" s="33">
        <v>0</v>
      </c>
    </row>
    <row r="144" spans="1:15" s="7" customFormat="1" ht="15" customHeight="1" x14ac:dyDescent="0.15">
      <c r="A144" s="11" t="s">
        <v>632</v>
      </c>
      <c r="B144" s="39" t="s">
        <v>654</v>
      </c>
      <c r="C144" s="9">
        <f t="shared" si="30"/>
        <v>1</v>
      </c>
      <c r="D144" s="33">
        <v>1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</row>
    <row r="145" spans="1:15" s="7" customFormat="1" ht="15" customHeight="1" x14ac:dyDescent="0.15">
      <c r="A145" s="11" t="s">
        <v>633</v>
      </c>
      <c r="B145" s="39" t="s">
        <v>655</v>
      </c>
      <c r="C145" s="9">
        <f t="shared" si="30"/>
        <v>1</v>
      </c>
      <c r="D145" s="33">
        <v>1</v>
      </c>
      <c r="E145" s="33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</row>
    <row r="146" spans="1:15" s="7" customFormat="1" ht="15" customHeight="1" x14ac:dyDescent="0.15">
      <c r="A146" s="4" t="s">
        <v>393</v>
      </c>
      <c r="B146" s="31" t="s">
        <v>94</v>
      </c>
      <c r="C146" s="18">
        <f t="shared" ref="C146:O146" si="31">+C147</f>
        <v>1</v>
      </c>
      <c r="D146" s="18">
        <f t="shared" si="31"/>
        <v>1</v>
      </c>
      <c r="E146" s="18">
        <f t="shared" si="31"/>
        <v>0</v>
      </c>
      <c r="F146" s="18">
        <f t="shared" si="31"/>
        <v>0</v>
      </c>
      <c r="G146" s="18">
        <f t="shared" si="31"/>
        <v>0</v>
      </c>
      <c r="H146" s="18">
        <f t="shared" si="31"/>
        <v>0</v>
      </c>
      <c r="I146" s="18">
        <f t="shared" si="31"/>
        <v>0</v>
      </c>
      <c r="J146" s="18">
        <f t="shared" si="31"/>
        <v>0</v>
      </c>
      <c r="K146" s="18">
        <f t="shared" si="31"/>
        <v>0</v>
      </c>
      <c r="L146" s="18">
        <f t="shared" si="31"/>
        <v>0</v>
      </c>
      <c r="M146" s="18">
        <f t="shared" si="31"/>
        <v>0</v>
      </c>
      <c r="N146" s="18">
        <f t="shared" si="31"/>
        <v>0</v>
      </c>
      <c r="O146" s="18">
        <f t="shared" si="31"/>
        <v>0</v>
      </c>
    </row>
    <row r="147" spans="1:15" s="7" customFormat="1" ht="15" customHeight="1" x14ac:dyDescent="0.15">
      <c r="A147" s="11" t="s">
        <v>394</v>
      </c>
      <c r="B147" s="12" t="s">
        <v>95</v>
      </c>
      <c r="C147" s="9">
        <f t="shared" ref="C147:C184" si="32">SUM(D147:O147)</f>
        <v>1</v>
      </c>
      <c r="D147" s="33">
        <v>1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</row>
    <row r="148" spans="1:15" s="7" customFormat="1" ht="15" customHeight="1" x14ac:dyDescent="0.15">
      <c r="A148" s="4" t="s">
        <v>395</v>
      </c>
      <c r="B148" s="31" t="s">
        <v>96</v>
      </c>
      <c r="C148" s="18">
        <f t="shared" ref="C148:O148" si="33">SUM(C149:C155)</f>
        <v>4982151.8400000008</v>
      </c>
      <c r="D148" s="18">
        <f t="shared" si="33"/>
        <v>345107.16000000003</v>
      </c>
      <c r="E148" s="18">
        <f t="shared" si="33"/>
        <v>697392.24000000011</v>
      </c>
      <c r="F148" s="18">
        <f t="shared" si="33"/>
        <v>1009732.6599999999</v>
      </c>
      <c r="G148" s="18">
        <f t="shared" si="33"/>
        <v>854672.47000000009</v>
      </c>
      <c r="H148" s="18">
        <f t="shared" si="33"/>
        <v>356686.94999999995</v>
      </c>
      <c r="I148" s="18">
        <f t="shared" si="33"/>
        <v>398561.36</v>
      </c>
      <c r="J148" s="18">
        <f t="shared" si="33"/>
        <v>120635.45999999999</v>
      </c>
      <c r="K148" s="18">
        <f t="shared" si="33"/>
        <v>111028.73</v>
      </c>
      <c r="L148" s="18">
        <f t="shared" si="33"/>
        <v>87168.19</v>
      </c>
      <c r="M148" s="18">
        <f t="shared" si="33"/>
        <v>289657.3</v>
      </c>
      <c r="N148" s="18">
        <f t="shared" si="33"/>
        <v>394309.25</v>
      </c>
      <c r="O148" s="18">
        <f t="shared" si="33"/>
        <v>317200.07</v>
      </c>
    </row>
    <row r="149" spans="1:15" s="7" customFormat="1" ht="15" customHeight="1" x14ac:dyDescent="0.15">
      <c r="A149" s="11" t="s">
        <v>396</v>
      </c>
      <c r="B149" s="39" t="s">
        <v>97</v>
      </c>
      <c r="C149" s="9">
        <f t="shared" si="32"/>
        <v>16913.7</v>
      </c>
      <c r="D149" s="33">
        <v>146.24</v>
      </c>
      <c r="E149" s="33">
        <v>1608.64</v>
      </c>
      <c r="F149" s="33">
        <v>2047.36</v>
      </c>
      <c r="G149" s="33">
        <v>1608.64</v>
      </c>
      <c r="H149" s="33">
        <v>1985.72</v>
      </c>
      <c r="I149" s="33">
        <v>1608.64</v>
      </c>
      <c r="J149" s="33">
        <v>1169.92</v>
      </c>
      <c r="K149" s="33">
        <v>731.2</v>
      </c>
      <c r="L149" s="33">
        <v>1096.8</v>
      </c>
      <c r="M149" s="33">
        <v>2778.56</v>
      </c>
      <c r="N149" s="33">
        <v>1023.68</v>
      </c>
      <c r="O149" s="33">
        <v>1108.3</v>
      </c>
    </row>
    <row r="150" spans="1:15" s="30" customFormat="1" ht="15" customHeight="1" x14ac:dyDescent="0.15">
      <c r="A150" s="11" t="s">
        <v>397</v>
      </c>
      <c r="B150" s="39" t="s">
        <v>98</v>
      </c>
      <c r="C150" s="9">
        <f t="shared" si="32"/>
        <v>73876.19</v>
      </c>
      <c r="D150" s="33">
        <v>0</v>
      </c>
      <c r="E150" s="33">
        <v>0</v>
      </c>
      <c r="F150" s="33">
        <v>0</v>
      </c>
      <c r="G150" s="33">
        <v>6155.75</v>
      </c>
      <c r="H150" s="33">
        <v>0</v>
      </c>
      <c r="I150" s="33">
        <v>0</v>
      </c>
      <c r="J150" s="33">
        <v>0</v>
      </c>
      <c r="K150" s="33">
        <v>24626.6</v>
      </c>
      <c r="L150" s="33">
        <v>6155.74</v>
      </c>
      <c r="M150" s="33">
        <v>12311.5</v>
      </c>
      <c r="N150" s="33">
        <f>24626.6</f>
        <v>24626.6</v>
      </c>
      <c r="O150" s="33">
        <v>0</v>
      </c>
    </row>
    <row r="151" spans="1:15" s="7" customFormat="1" ht="15" customHeight="1" x14ac:dyDescent="0.15">
      <c r="A151" s="11" t="s">
        <v>398</v>
      </c>
      <c r="B151" s="39" t="s">
        <v>99</v>
      </c>
      <c r="C151" s="9">
        <f t="shared" si="32"/>
        <v>3834732.12</v>
      </c>
      <c r="D151" s="33">
        <v>262727.23000000004</v>
      </c>
      <c r="E151" s="33">
        <v>577772.43000000005</v>
      </c>
      <c r="F151" s="33">
        <v>812143.36</v>
      </c>
      <c r="G151" s="33">
        <v>682654.81</v>
      </c>
      <c r="H151" s="33">
        <v>287321.03999999998</v>
      </c>
      <c r="I151" s="33">
        <v>309617.42</v>
      </c>
      <c r="J151" s="33">
        <v>89259.75</v>
      </c>
      <c r="K151" s="33">
        <v>64407.88</v>
      </c>
      <c r="L151" s="33">
        <v>55946.6</v>
      </c>
      <c r="M151" s="33">
        <v>200384.19</v>
      </c>
      <c r="N151" s="33">
        <f>261624.04</f>
        <v>261624.04</v>
      </c>
      <c r="O151" s="33">
        <v>230873.37</v>
      </c>
    </row>
    <row r="152" spans="1:15" s="7" customFormat="1" ht="15" customHeight="1" x14ac:dyDescent="0.15">
      <c r="A152" s="11" t="s">
        <v>399</v>
      </c>
      <c r="B152" s="39" t="s">
        <v>100</v>
      </c>
      <c r="C152" s="9">
        <f t="shared" si="32"/>
        <v>1023623.71</v>
      </c>
      <c r="D152" s="33">
        <v>81091.839999999997</v>
      </c>
      <c r="E152" s="33">
        <v>117498.76</v>
      </c>
      <c r="F152" s="33">
        <v>192723.69</v>
      </c>
      <c r="G152" s="33">
        <v>163228.45000000001</v>
      </c>
      <c r="H152" s="33">
        <v>65098.5</v>
      </c>
      <c r="I152" s="33">
        <v>84394.98</v>
      </c>
      <c r="J152" s="33">
        <v>27646.76</v>
      </c>
      <c r="K152" s="33">
        <v>16395.169999999998</v>
      </c>
      <c r="L152" s="33">
        <v>20574.34</v>
      </c>
      <c r="M152" s="33">
        <v>70724.289999999994</v>
      </c>
      <c r="N152" s="33">
        <f>100181.46</f>
        <v>100181.46</v>
      </c>
      <c r="O152" s="33">
        <v>84065.47</v>
      </c>
    </row>
    <row r="153" spans="1:15" s="7" customFormat="1" ht="15" customHeight="1" x14ac:dyDescent="0.15">
      <c r="A153" s="11" t="s">
        <v>400</v>
      </c>
      <c r="B153" s="39" t="s">
        <v>101</v>
      </c>
      <c r="C153" s="9">
        <f>SUM(D153:O153)</f>
        <v>32089.630000000005</v>
      </c>
      <c r="D153" s="33">
        <v>896.72</v>
      </c>
      <c r="E153" s="33">
        <v>512.41</v>
      </c>
      <c r="F153" s="33">
        <v>2818.25</v>
      </c>
      <c r="G153" s="33">
        <v>1024.82</v>
      </c>
      <c r="H153" s="33">
        <v>1793.43</v>
      </c>
      <c r="I153" s="33">
        <v>2818.25</v>
      </c>
      <c r="J153" s="33">
        <v>2498</v>
      </c>
      <c r="K153" s="33">
        <v>4867.88</v>
      </c>
      <c r="L153" s="33">
        <v>3394.71</v>
      </c>
      <c r="M153" s="33">
        <v>3458.76</v>
      </c>
      <c r="N153" s="33">
        <v>6853.47</v>
      </c>
      <c r="O153" s="33">
        <v>1152.93</v>
      </c>
    </row>
    <row r="154" spans="1:15" s="7" customFormat="1" ht="15" customHeight="1" x14ac:dyDescent="0.15">
      <c r="A154" s="11" t="s">
        <v>606</v>
      </c>
      <c r="B154" s="39" t="s">
        <v>588</v>
      </c>
      <c r="C154" s="9">
        <f t="shared" si="32"/>
        <v>1</v>
      </c>
      <c r="D154" s="33">
        <v>1</v>
      </c>
      <c r="E154" s="33">
        <v>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</row>
    <row r="155" spans="1:15" s="7" customFormat="1" ht="15" customHeight="1" x14ac:dyDescent="0.15">
      <c r="A155" s="11" t="s">
        <v>607</v>
      </c>
      <c r="B155" s="39" t="s">
        <v>589</v>
      </c>
      <c r="C155" s="9">
        <f t="shared" si="32"/>
        <v>915.49</v>
      </c>
      <c r="D155" s="33">
        <v>244.13</v>
      </c>
      <c r="E155" s="33">
        <v>0</v>
      </c>
      <c r="F155" s="33">
        <v>0</v>
      </c>
      <c r="G155" s="33">
        <v>0</v>
      </c>
      <c r="H155" s="33">
        <v>488.26</v>
      </c>
      <c r="I155" s="33">
        <v>122.07</v>
      </c>
      <c r="J155" s="33">
        <v>61.03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</row>
    <row r="156" spans="1:15" s="7" customFormat="1" ht="33" customHeight="1" x14ac:dyDescent="0.15">
      <c r="A156" s="4" t="s">
        <v>401</v>
      </c>
      <c r="B156" s="31" t="s">
        <v>102</v>
      </c>
      <c r="C156" s="18">
        <f>SUM(C157:C184)</f>
        <v>16573344.490000002</v>
      </c>
      <c r="D156" s="18">
        <f t="shared" ref="D156:O156" si="34">SUM(D157:D184)</f>
        <v>269824.84000000003</v>
      </c>
      <c r="E156" s="18">
        <f t="shared" si="34"/>
        <v>3326847.4299999992</v>
      </c>
      <c r="F156" s="18">
        <f t="shared" si="34"/>
        <v>1778141.96</v>
      </c>
      <c r="G156" s="18">
        <f t="shared" si="34"/>
        <v>587169.36</v>
      </c>
      <c r="H156" s="18">
        <f t="shared" si="34"/>
        <v>566347.30000000016</v>
      </c>
      <c r="I156" s="18">
        <f t="shared" si="34"/>
        <v>785593.61</v>
      </c>
      <c r="J156" s="18">
        <f t="shared" si="34"/>
        <v>820515.5199999999</v>
      </c>
      <c r="K156" s="18">
        <f t="shared" si="34"/>
        <v>756825.45000000007</v>
      </c>
      <c r="L156" s="18">
        <f t="shared" si="34"/>
        <v>1116245.56</v>
      </c>
      <c r="M156" s="18">
        <f t="shared" si="34"/>
        <v>1763760.46</v>
      </c>
      <c r="N156" s="18">
        <f t="shared" si="34"/>
        <v>867097.71</v>
      </c>
      <c r="O156" s="18">
        <f t="shared" si="34"/>
        <v>3934975.2899999991</v>
      </c>
    </row>
    <row r="157" spans="1:15" s="7" customFormat="1" ht="15" customHeight="1" x14ac:dyDescent="0.15">
      <c r="A157" s="11" t="s">
        <v>402</v>
      </c>
      <c r="B157" s="39" t="s">
        <v>103</v>
      </c>
      <c r="C157" s="9">
        <f t="shared" si="32"/>
        <v>563232.17000000004</v>
      </c>
      <c r="D157" s="33">
        <f>21236.76-4.11</f>
        <v>21232.649999999998</v>
      </c>
      <c r="E157" s="33">
        <v>40901.199999999997</v>
      </c>
      <c r="F157" s="33">
        <v>74139.72</v>
      </c>
      <c r="G157" s="33">
        <v>49560</v>
      </c>
      <c r="H157" s="33">
        <v>27644.02</v>
      </c>
      <c r="I157" s="33">
        <v>49539.8</v>
      </c>
      <c r="J157" s="33">
        <v>29987.42</v>
      </c>
      <c r="K157" s="33">
        <v>66739.81</v>
      </c>
      <c r="L157" s="33">
        <v>73400.7</v>
      </c>
      <c r="M157" s="33">
        <v>43430.9</v>
      </c>
      <c r="N157" s="33">
        <v>51638.87</v>
      </c>
      <c r="O157" s="33">
        <v>35017.08</v>
      </c>
    </row>
    <row r="158" spans="1:15" s="7" customFormat="1" ht="15" customHeight="1" x14ac:dyDescent="0.15">
      <c r="A158" s="11" t="s">
        <v>403</v>
      </c>
      <c r="B158" s="39" t="s">
        <v>104</v>
      </c>
      <c r="C158" s="9">
        <f t="shared" si="32"/>
        <v>145977.64000000001</v>
      </c>
      <c r="D158" s="33">
        <v>13922.76</v>
      </c>
      <c r="E158" s="33">
        <v>0</v>
      </c>
      <c r="F158" s="33">
        <v>15084.32</v>
      </c>
      <c r="G158" s="33">
        <v>0</v>
      </c>
      <c r="H158" s="33">
        <v>10219.69</v>
      </c>
      <c r="I158" s="33">
        <v>17056.45</v>
      </c>
      <c r="J158" s="33">
        <v>2855.93</v>
      </c>
      <c r="K158" s="33">
        <v>42114.62</v>
      </c>
      <c r="L158" s="33">
        <v>32561.18</v>
      </c>
      <c r="M158" s="33">
        <v>919.57</v>
      </c>
      <c r="N158" s="33">
        <v>10687.84</v>
      </c>
      <c r="O158" s="33">
        <v>555.28</v>
      </c>
    </row>
    <row r="159" spans="1:15" s="7" customFormat="1" ht="15" customHeight="1" x14ac:dyDescent="0.15">
      <c r="A159" s="11" t="s">
        <v>404</v>
      </c>
      <c r="B159" s="39" t="s">
        <v>105</v>
      </c>
      <c r="C159" s="9">
        <f t="shared" si="32"/>
        <v>107892.87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106929.26</v>
      </c>
      <c r="N159" s="33">
        <v>0</v>
      </c>
      <c r="O159" s="33">
        <v>963.61</v>
      </c>
    </row>
    <row r="160" spans="1:15" s="7" customFormat="1" ht="15" customHeight="1" x14ac:dyDescent="0.15">
      <c r="A160" s="11" t="s">
        <v>405</v>
      </c>
      <c r="B160" s="39" t="s">
        <v>106</v>
      </c>
      <c r="C160" s="9">
        <f t="shared" si="32"/>
        <v>22627.54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v>4211.9799999999996</v>
      </c>
      <c r="J160" s="33">
        <v>0</v>
      </c>
      <c r="K160" s="33">
        <v>1568.87</v>
      </c>
      <c r="L160" s="33">
        <v>0</v>
      </c>
      <c r="M160" s="33">
        <v>15016.34</v>
      </c>
      <c r="N160" s="33">
        <v>298.83</v>
      </c>
      <c r="O160" s="33">
        <v>1531.52</v>
      </c>
    </row>
    <row r="161" spans="1:15" s="7" customFormat="1" ht="15" customHeight="1" x14ac:dyDescent="0.15">
      <c r="A161" s="11" t="s">
        <v>406</v>
      </c>
      <c r="B161" s="39" t="s">
        <v>107</v>
      </c>
      <c r="C161" s="9">
        <f t="shared" si="32"/>
        <v>645584.99</v>
      </c>
      <c r="D161" s="33">
        <v>0</v>
      </c>
      <c r="E161" s="33">
        <v>578973.98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66611.009999999995</v>
      </c>
      <c r="N161" s="33">
        <v>0</v>
      </c>
      <c r="O161" s="33">
        <v>0</v>
      </c>
    </row>
    <row r="162" spans="1:15" s="7" customFormat="1" ht="15" customHeight="1" x14ac:dyDescent="0.15">
      <c r="A162" s="11" t="s">
        <v>407</v>
      </c>
      <c r="B162" s="39" t="s">
        <v>108</v>
      </c>
      <c r="C162" s="9">
        <f t="shared" si="32"/>
        <v>205545.71999999997</v>
      </c>
      <c r="D162" s="33">
        <v>2556.6799999999998</v>
      </c>
      <c r="E162" s="33">
        <v>105022.13</v>
      </c>
      <c r="F162" s="33">
        <v>4993.55</v>
      </c>
      <c r="G162" s="33">
        <v>5924.05</v>
      </c>
      <c r="H162" s="33">
        <v>13266.22</v>
      </c>
      <c r="I162" s="33">
        <v>4457.6899999999996</v>
      </c>
      <c r="J162" s="33">
        <v>21994.28</v>
      </c>
      <c r="K162" s="33">
        <v>2523.46</v>
      </c>
      <c r="L162" s="33">
        <v>11072.18</v>
      </c>
      <c r="M162" s="33">
        <v>12457.3</v>
      </c>
      <c r="N162" s="33">
        <v>9496.61</v>
      </c>
      <c r="O162" s="33">
        <v>11781.57</v>
      </c>
    </row>
    <row r="163" spans="1:15" s="7" customFormat="1" ht="15" customHeight="1" x14ac:dyDescent="0.15">
      <c r="A163" s="11" t="s">
        <v>408</v>
      </c>
      <c r="B163" s="39" t="s">
        <v>620</v>
      </c>
      <c r="C163" s="9">
        <f t="shared" si="32"/>
        <v>3412093.3800000004</v>
      </c>
      <c r="D163" s="33">
        <v>0</v>
      </c>
      <c r="E163" s="33">
        <v>0</v>
      </c>
      <c r="F163" s="33">
        <v>5042.26</v>
      </c>
      <c r="G163" s="33">
        <v>15737.11</v>
      </c>
      <c r="H163" s="33">
        <v>842.31</v>
      </c>
      <c r="I163" s="33">
        <v>0</v>
      </c>
      <c r="J163" s="33">
        <v>6960.56</v>
      </c>
      <c r="K163" s="33">
        <v>0</v>
      </c>
      <c r="L163" s="33">
        <v>334452.2</v>
      </c>
      <c r="M163" s="33">
        <v>2809.45</v>
      </c>
      <c r="N163" s="33">
        <v>127.5</v>
      </c>
      <c r="O163" s="33">
        <v>3046121.99</v>
      </c>
    </row>
    <row r="164" spans="1:15" s="7" customFormat="1" ht="15" customHeight="1" x14ac:dyDescent="0.15">
      <c r="A164" s="11" t="s">
        <v>409</v>
      </c>
      <c r="B164" s="39" t="s">
        <v>621</v>
      </c>
      <c r="C164" s="9">
        <f t="shared" si="32"/>
        <v>1368.96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v>0</v>
      </c>
      <c r="J164" s="33">
        <v>840.14</v>
      </c>
      <c r="K164" s="33">
        <v>0</v>
      </c>
      <c r="L164" s="33">
        <v>0</v>
      </c>
      <c r="M164" s="33">
        <v>528.82000000000005</v>
      </c>
      <c r="N164" s="33">
        <v>0</v>
      </c>
      <c r="O164" s="33">
        <v>0</v>
      </c>
    </row>
    <row r="165" spans="1:15" s="7" customFormat="1" ht="15" customHeight="1" x14ac:dyDescent="0.15">
      <c r="A165" s="11" t="s">
        <v>410</v>
      </c>
      <c r="B165" s="39" t="s">
        <v>109</v>
      </c>
      <c r="C165" s="9">
        <f t="shared" si="32"/>
        <v>3060.41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1020.14</v>
      </c>
      <c r="K165" s="33">
        <v>0</v>
      </c>
      <c r="L165" s="33">
        <v>0</v>
      </c>
      <c r="M165" s="33">
        <v>2040.27</v>
      </c>
      <c r="N165" s="33">
        <v>0</v>
      </c>
      <c r="O165" s="33">
        <v>0</v>
      </c>
    </row>
    <row r="166" spans="1:15" s="7" customFormat="1" ht="15" customHeight="1" x14ac:dyDescent="0.15">
      <c r="A166" s="11" t="s">
        <v>411</v>
      </c>
      <c r="B166" s="39" t="s">
        <v>110</v>
      </c>
      <c r="C166" s="9">
        <f t="shared" si="32"/>
        <v>878402.84999999986</v>
      </c>
      <c r="D166" s="33">
        <v>21409.99</v>
      </c>
      <c r="E166" s="33">
        <v>273808.38</v>
      </c>
      <c r="F166" s="33">
        <v>48017.22</v>
      </c>
      <c r="G166" s="33">
        <v>38624.839999999997</v>
      </c>
      <c r="H166" s="33">
        <v>58300.11</v>
      </c>
      <c r="I166" s="33">
        <v>38544.339999999997</v>
      </c>
      <c r="J166" s="33">
        <v>27986.560000000001</v>
      </c>
      <c r="K166" s="33">
        <v>40770.550000000003</v>
      </c>
      <c r="L166" s="33">
        <v>54192.74</v>
      </c>
      <c r="M166" s="33">
        <v>134648.25</v>
      </c>
      <c r="N166" s="33">
        <v>71442.740000000005</v>
      </c>
      <c r="O166" s="33">
        <v>70657.13</v>
      </c>
    </row>
    <row r="167" spans="1:15" s="7" customFormat="1" ht="15" customHeight="1" x14ac:dyDescent="0.15">
      <c r="A167" s="11" t="s">
        <v>412</v>
      </c>
      <c r="B167" s="39" t="s">
        <v>111</v>
      </c>
      <c r="C167" s="9">
        <f t="shared" si="32"/>
        <v>3109910.6000000006</v>
      </c>
      <c r="D167" s="33">
        <v>70070.92</v>
      </c>
      <c r="E167" s="33">
        <v>593400.48</v>
      </c>
      <c r="F167" s="33">
        <v>257308.27</v>
      </c>
      <c r="G167" s="33">
        <v>164746.97</v>
      </c>
      <c r="H167" s="33">
        <v>233239.55</v>
      </c>
      <c r="I167" s="33">
        <v>142676.72</v>
      </c>
      <c r="J167" s="33">
        <v>139846.92000000001</v>
      </c>
      <c r="K167" s="33">
        <v>161385.68</v>
      </c>
      <c r="L167" s="33">
        <v>292942.40000000002</v>
      </c>
      <c r="M167" s="33">
        <v>463984.49</v>
      </c>
      <c r="N167" s="33">
        <v>291500.92</v>
      </c>
      <c r="O167" s="33">
        <v>298807.28000000003</v>
      </c>
    </row>
    <row r="168" spans="1:15" s="7" customFormat="1" ht="15" customHeight="1" x14ac:dyDescent="0.15">
      <c r="A168" s="11" t="s">
        <v>413</v>
      </c>
      <c r="B168" s="39" t="s">
        <v>622</v>
      </c>
      <c r="C168" s="9">
        <f t="shared" si="32"/>
        <v>2764519.7099999995</v>
      </c>
      <c r="D168" s="33">
        <v>13599.89</v>
      </c>
      <c r="E168" s="33">
        <v>1526837.46</v>
      </c>
      <c r="F168" s="33">
        <v>40825.800000000003</v>
      </c>
      <c r="G168" s="33">
        <v>32440.69</v>
      </c>
      <c r="H168" s="33">
        <v>72752.490000000005</v>
      </c>
      <c r="I168" s="33">
        <v>240630.28</v>
      </c>
      <c r="J168" s="33">
        <v>53925.61</v>
      </c>
      <c r="K168" s="33">
        <v>165763.76</v>
      </c>
      <c r="L168" s="33">
        <v>106176.71</v>
      </c>
      <c r="M168" s="33">
        <v>236382.82</v>
      </c>
      <c r="N168" s="33">
        <v>150620.34</v>
      </c>
      <c r="O168" s="33">
        <v>124563.86</v>
      </c>
    </row>
    <row r="169" spans="1:15" s="7" customFormat="1" ht="15" customHeight="1" x14ac:dyDescent="0.15">
      <c r="A169" s="11" t="s">
        <v>414</v>
      </c>
      <c r="B169" s="39" t="s">
        <v>112</v>
      </c>
      <c r="C169" s="9">
        <f t="shared" si="32"/>
        <v>1</v>
      </c>
      <c r="D169" s="33">
        <v>1</v>
      </c>
      <c r="E169" s="33">
        <v>0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</row>
    <row r="170" spans="1:15" s="7" customFormat="1" ht="15" customHeight="1" x14ac:dyDescent="0.15">
      <c r="A170" s="11" t="s">
        <v>415</v>
      </c>
      <c r="B170" s="39" t="s">
        <v>113</v>
      </c>
      <c r="C170" s="9">
        <f t="shared" si="32"/>
        <v>60446.630000000005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2816.58</v>
      </c>
      <c r="L170" s="33">
        <v>9212.9</v>
      </c>
      <c r="M170" s="33">
        <v>26487.19</v>
      </c>
      <c r="N170" s="33">
        <v>429.66</v>
      </c>
      <c r="O170" s="33">
        <v>21500.3</v>
      </c>
    </row>
    <row r="171" spans="1:15" s="7" customFormat="1" ht="15" customHeight="1" x14ac:dyDescent="0.15">
      <c r="A171" s="11" t="s">
        <v>416</v>
      </c>
      <c r="B171" s="39" t="s">
        <v>114</v>
      </c>
      <c r="C171" s="9">
        <f t="shared" si="32"/>
        <v>1186943.2200000002</v>
      </c>
      <c r="D171" s="33">
        <v>49228.91</v>
      </c>
      <c r="E171" s="33">
        <v>90614.78</v>
      </c>
      <c r="F171" s="33">
        <v>108927.75</v>
      </c>
      <c r="G171" s="33">
        <v>64452.38</v>
      </c>
      <c r="H171" s="33">
        <v>94197.48</v>
      </c>
      <c r="I171" s="33">
        <v>81510.52</v>
      </c>
      <c r="J171" s="33">
        <v>48385.38</v>
      </c>
      <c r="K171" s="33">
        <v>95691.8</v>
      </c>
      <c r="L171" s="33">
        <v>69787.3</v>
      </c>
      <c r="M171" s="33">
        <v>254965.3</v>
      </c>
      <c r="N171" s="33">
        <v>105838.34</v>
      </c>
      <c r="O171" s="33">
        <v>123343.28</v>
      </c>
    </row>
    <row r="172" spans="1:15" s="7" customFormat="1" ht="15" customHeight="1" x14ac:dyDescent="0.15">
      <c r="A172" s="11" t="s">
        <v>417</v>
      </c>
      <c r="B172" s="39" t="s">
        <v>115</v>
      </c>
      <c r="C172" s="9">
        <f t="shared" si="32"/>
        <v>2469532.1399999997</v>
      </c>
      <c r="D172" s="33">
        <v>50212.55</v>
      </c>
      <c r="E172" s="33">
        <v>74131.199999999997</v>
      </c>
      <c r="F172" s="33">
        <v>1102607.75</v>
      </c>
      <c r="G172" s="33">
        <v>146630.35999999999</v>
      </c>
      <c r="H172" s="33">
        <v>25828.18</v>
      </c>
      <c r="I172" s="33">
        <v>161490.23000000001</v>
      </c>
      <c r="J172" s="33">
        <v>458677.97</v>
      </c>
      <c r="K172" s="33">
        <v>65626.149999999994</v>
      </c>
      <c r="L172" s="33">
        <v>64635.97</v>
      </c>
      <c r="M172" s="33">
        <v>75866.94</v>
      </c>
      <c r="N172" s="33">
        <v>106223</v>
      </c>
      <c r="O172" s="33">
        <v>137601.84</v>
      </c>
    </row>
    <row r="173" spans="1:15" s="7" customFormat="1" ht="15" customHeight="1" x14ac:dyDescent="0.15">
      <c r="A173" s="11" t="s">
        <v>418</v>
      </c>
      <c r="B173" s="39" t="s">
        <v>116</v>
      </c>
      <c r="C173" s="9">
        <f t="shared" si="32"/>
        <v>227401.55</v>
      </c>
      <c r="D173" s="33">
        <v>755.79</v>
      </c>
      <c r="E173" s="33">
        <v>5749.78</v>
      </c>
      <c r="F173" s="33">
        <v>4628.97</v>
      </c>
      <c r="G173" s="33">
        <v>14241.52</v>
      </c>
      <c r="H173" s="33">
        <v>17007.29</v>
      </c>
      <c r="I173" s="33">
        <v>6123.32</v>
      </c>
      <c r="J173" s="33">
        <v>6161.5</v>
      </c>
      <c r="K173" s="33">
        <v>6655.15</v>
      </c>
      <c r="L173" s="33">
        <v>11984</v>
      </c>
      <c r="M173" s="33">
        <v>115575.87</v>
      </c>
      <c r="N173" s="33">
        <v>2906.08</v>
      </c>
      <c r="O173" s="33">
        <v>35612.28</v>
      </c>
    </row>
    <row r="174" spans="1:15" s="7" customFormat="1" ht="15" customHeight="1" x14ac:dyDescent="0.15">
      <c r="A174" s="11" t="s">
        <v>419</v>
      </c>
      <c r="B174" s="39" t="s">
        <v>117</v>
      </c>
      <c r="C174" s="9">
        <f t="shared" si="32"/>
        <v>358934.06</v>
      </c>
      <c r="D174" s="33">
        <v>26830.7</v>
      </c>
      <c r="E174" s="33">
        <v>34757.19</v>
      </c>
      <c r="F174" s="33">
        <v>15574.65</v>
      </c>
      <c r="G174" s="33">
        <v>40581.31</v>
      </c>
      <c r="H174" s="33">
        <v>12432</v>
      </c>
      <c r="I174" s="33">
        <v>38790.53</v>
      </c>
      <c r="J174" s="33">
        <v>21225.25</v>
      </c>
      <c r="K174" s="33">
        <v>31704.89</v>
      </c>
      <c r="L174" s="33">
        <v>40622.550000000003</v>
      </c>
      <c r="M174" s="33">
        <v>29732.37</v>
      </c>
      <c r="N174" s="33">
        <v>47810.18</v>
      </c>
      <c r="O174" s="33">
        <v>18872.439999999999</v>
      </c>
    </row>
    <row r="175" spans="1:15" s="7" customFormat="1" ht="15" customHeight="1" x14ac:dyDescent="0.15">
      <c r="A175" s="11" t="s">
        <v>420</v>
      </c>
      <c r="B175" s="39" t="s">
        <v>118</v>
      </c>
      <c r="C175" s="9">
        <f t="shared" si="32"/>
        <v>926.61999999999989</v>
      </c>
      <c r="D175" s="33">
        <v>0</v>
      </c>
      <c r="E175" s="33">
        <v>458.55</v>
      </c>
      <c r="F175" s="33">
        <v>152.85</v>
      </c>
      <c r="G175" s="33">
        <v>5.15</v>
      </c>
      <c r="H175" s="33">
        <v>18.04</v>
      </c>
      <c r="I175" s="33">
        <v>2.58</v>
      </c>
      <c r="J175" s="33">
        <v>59.28</v>
      </c>
      <c r="K175" s="33">
        <v>173.46</v>
      </c>
      <c r="L175" s="33">
        <v>15.46</v>
      </c>
      <c r="M175" s="33">
        <v>10.3</v>
      </c>
      <c r="N175" s="33">
        <v>5.15</v>
      </c>
      <c r="O175" s="33">
        <v>25.8</v>
      </c>
    </row>
    <row r="176" spans="1:15" s="7" customFormat="1" ht="15" customHeight="1" x14ac:dyDescent="0.15">
      <c r="A176" s="11" t="s">
        <v>421</v>
      </c>
      <c r="B176" s="39" t="s">
        <v>119</v>
      </c>
      <c r="C176" s="9">
        <f t="shared" si="32"/>
        <v>1</v>
      </c>
      <c r="D176" s="33">
        <v>1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</row>
    <row r="177" spans="1:15" s="7" customFormat="1" ht="15" customHeight="1" x14ac:dyDescent="0.15">
      <c r="A177" s="11" t="s">
        <v>422</v>
      </c>
      <c r="B177" s="39" t="s">
        <v>120</v>
      </c>
      <c r="C177" s="9">
        <f t="shared" si="32"/>
        <v>4909.5200000000004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4909.5200000000004</v>
      </c>
      <c r="M177" s="33">
        <v>0</v>
      </c>
      <c r="N177" s="33">
        <v>0</v>
      </c>
      <c r="O177" s="33">
        <v>0</v>
      </c>
    </row>
    <row r="178" spans="1:15" s="7" customFormat="1" ht="33" customHeight="1" x14ac:dyDescent="0.15">
      <c r="A178" s="11" t="s">
        <v>423</v>
      </c>
      <c r="B178" s="39" t="s">
        <v>121</v>
      </c>
      <c r="C178" s="9">
        <f t="shared" si="32"/>
        <v>6321.17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6321.17</v>
      </c>
      <c r="M178" s="33">
        <v>0</v>
      </c>
      <c r="N178" s="33">
        <v>0</v>
      </c>
      <c r="O178" s="33">
        <v>0</v>
      </c>
    </row>
    <row r="179" spans="1:15" s="30" customFormat="1" ht="15" customHeight="1" x14ac:dyDescent="0.15">
      <c r="A179" s="11" t="s">
        <v>424</v>
      </c>
      <c r="B179" s="39" t="s">
        <v>122</v>
      </c>
      <c r="C179" s="9">
        <f t="shared" si="32"/>
        <v>1</v>
      </c>
      <c r="D179" s="33">
        <v>1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</row>
    <row r="180" spans="1:15" s="7" customFormat="1" ht="15" customHeight="1" x14ac:dyDescent="0.15">
      <c r="A180" s="11" t="s">
        <v>425</v>
      </c>
      <c r="B180" s="39" t="s">
        <v>123</v>
      </c>
      <c r="C180" s="9">
        <f t="shared" si="32"/>
        <v>1</v>
      </c>
      <c r="D180" s="33">
        <v>1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</row>
    <row r="181" spans="1:15" s="7" customFormat="1" ht="15" customHeight="1" x14ac:dyDescent="0.15">
      <c r="A181" s="11" t="s">
        <v>426</v>
      </c>
      <c r="B181" s="39" t="s">
        <v>124</v>
      </c>
      <c r="C181" s="9">
        <f t="shared" si="32"/>
        <v>271991.5</v>
      </c>
      <c r="D181" s="33">
        <v>0</v>
      </c>
      <c r="E181" s="33">
        <v>0</v>
      </c>
      <c r="F181" s="33">
        <v>98032.07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161438.20000000001</v>
      </c>
      <c r="N181" s="33">
        <v>6639.57</v>
      </c>
      <c r="O181" s="33">
        <v>5881.66</v>
      </c>
    </row>
    <row r="182" spans="1:15" s="30" customFormat="1" ht="15" customHeight="1" x14ac:dyDescent="0.15">
      <c r="A182" s="11" t="s">
        <v>427</v>
      </c>
      <c r="B182" s="39" t="s">
        <v>125</v>
      </c>
      <c r="C182" s="9">
        <f t="shared" si="32"/>
        <v>26322.550000000003</v>
      </c>
      <c r="D182" s="33">
        <v>0</v>
      </c>
      <c r="E182" s="33">
        <v>0</v>
      </c>
      <c r="F182" s="33">
        <v>0</v>
      </c>
      <c r="G182" s="33">
        <v>13161.28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13161.27</v>
      </c>
      <c r="N182" s="33">
        <v>0</v>
      </c>
      <c r="O182" s="33">
        <v>0</v>
      </c>
    </row>
    <row r="183" spans="1:15" s="7" customFormat="1" ht="15" customHeight="1" x14ac:dyDescent="0.15">
      <c r="A183" s="11" t="s">
        <v>428</v>
      </c>
      <c r="B183" s="39" t="s">
        <v>642</v>
      </c>
      <c r="C183" s="9">
        <f t="shared" si="32"/>
        <v>27230.429999999997</v>
      </c>
      <c r="D183" s="33">
        <v>0</v>
      </c>
      <c r="E183" s="33">
        <v>2192.3000000000002</v>
      </c>
      <c r="F183" s="33">
        <v>2806.78</v>
      </c>
      <c r="G183" s="33">
        <v>1063.7</v>
      </c>
      <c r="H183" s="33">
        <v>599.91999999999996</v>
      </c>
      <c r="I183" s="33">
        <v>559.16999999999996</v>
      </c>
      <c r="J183" s="33">
        <v>588.58000000000004</v>
      </c>
      <c r="K183" s="33">
        <v>1126.4100000000001</v>
      </c>
      <c r="L183" s="33">
        <v>3958.58</v>
      </c>
      <c r="M183" s="33">
        <v>764.54</v>
      </c>
      <c r="N183" s="33">
        <v>11432.08</v>
      </c>
      <c r="O183" s="33">
        <v>2138.37</v>
      </c>
    </row>
    <row r="184" spans="1:15" s="7" customFormat="1" ht="15" customHeight="1" x14ac:dyDescent="0.15">
      <c r="A184" s="11" t="s">
        <v>608</v>
      </c>
      <c r="B184" s="39" t="s">
        <v>591</v>
      </c>
      <c r="C184" s="9">
        <f t="shared" si="32"/>
        <v>72164.259999999995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72164.259999999995</v>
      </c>
      <c r="L184" s="33">
        <v>0</v>
      </c>
      <c r="M184" s="33">
        <v>0</v>
      </c>
      <c r="N184" s="33">
        <v>0</v>
      </c>
      <c r="O184" s="33">
        <v>0</v>
      </c>
    </row>
    <row r="185" spans="1:15" s="30" customFormat="1" ht="15" customHeight="1" x14ac:dyDescent="0.15">
      <c r="A185" s="4" t="s">
        <v>429</v>
      </c>
      <c r="B185" s="31" t="s">
        <v>126</v>
      </c>
      <c r="C185" s="18">
        <f t="shared" ref="C185:O185" si="35">SUM(C186:C187)</f>
        <v>3212958.7500000009</v>
      </c>
      <c r="D185" s="18">
        <f t="shared" si="35"/>
        <v>70680.69</v>
      </c>
      <c r="E185" s="18">
        <f t="shared" si="35"/>
        <v>814345.78</v>
      </c>
      <c r="F185" s="18">
        <f t="shared" si="35"/>
        <v>173398.96</v>
      </c>
      <c r="G185" s="18">
        <f t="shared" si="35"/>
        <v>114029.6</v>
      </c>
      <c r="H185" s="18">
        <f t="shared" si="35"/>
        <v>176043.1</v>
      </c>
      <c r="I185" s="18">
        <f t="shared" si="35"/>
        <v>146095.87</v>
      </c>
      <c r="J185" s="18">
        <f t="shared" si="35"/>
        <v>220681.59</v>
      </c>
      <c r="K185" s="18">
        <f t="shared" si="35"/>
        <v>122679.38</v>
      </c>
      <c r="L185" s="18">
        <f t="shared" si="35"/>
        <v>256146.05</v>
      </c>
      <c r="M185" s="18">
        <f t="shared" si="35"/>
        <v>484041.2</v>
      </c>
      <c r="N185" s="18">
        <f t="shared" si="35"/>
        <v>372135.14</v>
      </c>
      <c r="O185" s="18">
        <f t="shared" si="35"/>
        <v>262681.39</v>
      </c>
    </row>
    <row r="186" spans="1:15" s="7" customFormat="1" ht="15" customHeight="1" x14ac:dyDescent="0.15">
      <c r="A186" s="11" t="s">
        <v>430</v>
      </c>
      <c r="B186" s="12" t="s">
        <v>126</v>
      </c>
      <c r="C186" s="9">
        <f>SUM(D186:O186)</f>
        <v>2888661.4900000007</v>
      </c>
      <c r="D186" s="34">
        <v>70680.69</v>
      </c>
      <c r="E186" s="33">
        <v>813187.27</v>
      </c>
      <c r="F186" s="33">
        <v>173398.96</v>
      </c>
      <c r="G186" s="33">
        <v>111808.53</v>
      </c>
      <c r="H186" s="33">
        <v>176043.1</v>
      </c>
      <c r="I186" s="33">
        <v>143277.78</v>
      </c>
      <c r="J186" s="33">
        <v>220681.59</v>
      </c>
      <c r="K186" s="33">
        <v>122679.38</v>
      </c>
      <c r="L186" s="33">
        <v>234224.55</v>
      </c>
      <c r="M186" s="33">
        <v>403206.38</v>
      </c>
      <c r="N186" s="33">
        <v>201640.12</v>
      </c>
      <c r="O186" s="33">
        <v>217833.14</v>
      </c>
    </row>
    <row r="187" spans="1:15" s="7" customFormat="1" ht="15" customHeight="1" x14ac:dyDescent="0.15">
      <c r="A187" s="11" t="s">
        <v>431</v>
      </c>
      <c r="B187" s="12" t="s">
        <v>127</v>
      </c>
      <c r="C187" s="9">
        <f>SUM(D187:O187)</f>
        <v>324297.26</v>
      </c>
      <c r="D187" s="33">
        <v>0</v>
      </c>
      <c r="E187" s="33">
        <v>1158.51</v>
      </c>
      <c r="F187" s="33">
        <v>0</v>
      </c>
      <c r="G187" s="33">
        <v>2221.0700000000002</v>
      </c>
      <c r="H187" s="33">
        <v>0</v>
      </c>
      <c r="I187" s="33">
        <v>2818.09</v>
      </c>
      <c r="J187" s="33">
        <v>0</v>
      </c>
      <c r="K187" s="33">
        <v>0</v>
      </c>
      <c r="L187" s="33">
        <v>21921.5</v>
      </c>
      <c r="M187" s="33">
        <v>80834.820000000007</v>
      </c>
      <c r="N187" s="33">
        <v>170495.02</v>
      </c>
      <c r="O187" s="33">
        <v>44848.25</v>
      </c>
    </row>
    <row r="188" spans="1:15" s="7" customFormat="1" ht="15" customHeight="1" x14ac:dyDescent="0.15">
      <c r="A188" s="4" t="s">
        <v>432</v>
      </c>
      <c r="B188" s="31" t="s">
        <v>128</v>
      </c>
      <c r="C188" s="18">
        <f t="shared" ref="C188:O188" si="36">SUM(C189:C190)</f>
        <v>4639408.9900000012</v>
      </c>
      <c r="D188" s="18">
        <f t="shared" si="36"/>
        <v>22923.439999999999</v>
      </c>
      <c r="E188" s="18">
        <f t="shared" si="36"/>
        <v>223259.9</v>
      </c>
      <c r="F188" s="18">
        <f t="shared" si="36"/>
        <v>1179568.67</v>
      </c>
      <c r="G188" s="18">
        <f t="shared" si="36"/>
        <v>156912.07999999999</v>
      </c>
      <c r="H188" s="18">
        <f t="shared" si="36"/>
        <v>43766.22</v>
      </c>
      <c r="I188" s="18">
        <f t="shared" si="36"/>
        <v>355867.91</v>
      </c>
      <c r="J188" s="18">
        <f t="shared" si="36"/>
        <v>457861.36</v>
      </c>
      <c r="K188" s="18">
        <f t="shared" si="36"/>
        <v>59616.73</v>
      </c>
      <c r="L188" s="18">
        <f t="shared" si="36"/>
        <v>73150</v>
      </c>
      <c r="M188" s="18">
        <f t="shared" si="36"/>
        <v>576509.07999999996</v>
      </c>
      <c r="N188" s="18">
        <f t="shared" si="36"/>
        <v>141554.82</v>
      </c>
      <c r="O188" s="18">
        <f t="shared" si="36"/>
        <v>1348418.7799999998</v>
      </c>
    </row>
    <row r="189" spans="1:15" s="7" customFormat="1" ht="15" customHeight="1" x14ac:dyDescent="0.15">
      <c r="A189" s="11" t="s">
        <v>433</v>
      </c>
      <c r="B189" s="12" t="s">
        <v>619</v>
      </c>
      <c r="C189" s="9">
        <f>SUM(D189:O189)</f>
        <v>11408.11</v>
      </c>
      <c r="D189" s="33">
        <v>0</v>
      </c>
      <c r="E189" s="33">
        <v>220.4</v>
      </c>
      <c r="F189" s="33">
        <v>0</v>
      </c>
      <c r="G189" s="33">
        <v>442.8</v>
      </c>
      <c r="H189" s="33">
        <v>440.81</v>
      </c>
      <c r="I189" s="33">
        <v>1918.66</v>
      </c>
      <c r="J189" s="33">
        <v>372.41</v>
      </c>
      <c r="K189" s="33">
        <v>0</v>
      </c>
      <c r="L189" s="33">
        <v>200.28</v>
      </c>
      <c r="M189" s="33">
        <v>0</v>
      </c>
      <c r="N189" s="33">
        <v>5777.85</v>
      </c>
      <c r="O189" s="33">
        <v>2034.9</v>
      </c>
    </row>
    <row r="190" spans="1:15" s="30" customFormat="1" ht="15" customHeight="1" x14ac:dyDescent="0.15">
      <c r="A190" s="11" t="s">
        <v>434</v>
      </c>
      <c r="B190" s="12" t="s">
        <v>129</v>
      </c>
      <c r="C190" s="9">
        <f>SUM(D190:O190)</f>
        <v>4628000.8800000008</v>
      </c>
      <c r="D190" s="34">
        <v>22923.439999999999</v>
      </c>
      <c r="E190" s="33">
        <v>223039.5</v>
      </c>
      <c r="F190" s="33">
        <v>1179568.67</v>
      </c>
      <c r="G190" s="33">
        <v>156469.28</v>
      </c>
      <c r="H190" s="33">
        <v>43325.41</v>
      </c>
      <c r="I190" s="33">
        <v>353949.25</v>
      </c>
      <c r="J190" s="33">
        <v>457488.95</v>
      </c>
      <c r="K190" s="33">
        <v>59616.73</v>
      </c>
      <c r="L190" s="33">
        <v>72949.72</v>
      </c>
      <c r="M190" s="33">
        <v>576509.07999999996</v>
      </c>
      <c r="N190" s="33">
        <v>135776.97</v>
      </c>
      <c r="O190" s="33">
        <v>1346383.88</v>
      </c>
    </row>
    <row r="191" spans="1:15" s="7" customFormat="1" ht="15" customHeight="1" x14ac:dyDescent="0.15">
      <c r="A191" s="4" t="s">
        <v>435</v>
      </c>
      <c r="B191" s="31" t="s">
        <v>130</v>
      </c>
      <c r="C191" s="18">
        <f t="shared" ref="C191:O191" si="37">SUM(C192:C195)</f>
        <v>22720299.57</v>
      </c>
      <c r="D191" s="18">
        <f t="shared" si="37"/>
        <v>344349.66000000003</v>
      </c>
      <c r="E191" s="18">
        <f t="shared" si="37"/>
        <v>2567836.6799999997</v>
      </c>
      <c r="F191" s="18">
        <f t="shared" si="37"/>
        <v>3895609.7300000004</v>
      </c>
      <c r="G191" s="18">
        <f t="shared" si="37"/>
        <v>7764397.5499999998</v>
      </c>
      <c r="H191" s="18">
        <f t="shared" si="37"/>
        <v>910478.65</v>
      </c>
      <c r="I191" s="18">
        <f t="shared" si="37"/>
        <v>1885348.69</v>
      </c>
      <c r="J191" s="18">
        <f t="shared" si="37"/>
        <v>308334.61</v>
      </c>
      <c r="K191" s="18">
        <f t="shared" si="37"/>
        <v>263938</v>
      </c>
      <c r="L191" s="18">
        <f t="shared" si="37"/>
        <v>208150.53</v>
      </c>
      <c r="M191" s="18">
        <f t="shared" si="37"/>
        <v>1463035.91</v>
      </c>
      <c r="N191" s="18">
        <f t="shared" si="37"/>
        <v>2220167.94</v>
      </c>
      <c r="O191" s="18">
        <f t="shared" si="37"/>
        <v>888651.62</v>
      </c>
    </row>
    <row r="192" spans="1:15" s="7" customFormat="1" ht="15" customHeight="1" x14ac:dyDescent="0.15">
      <c r="A192" s="11" t="s">
        <v>436</v>
      </c>
      <c r="B192" s="12" t="s">
        <v>131</v>
      </c>
      <c r="C192" s="9">
        <f>SUM(D192:O192)</f>
        <v>10921144.470000001</v>
      </c>
      <c r="D192" s="34">
        <v>89262.93</v>
      </c>
      <c r="E192" s="33">
        <v>717468.1</v>
      </c>
      <c r="F192" s="33">
        <v>566844.03</v>
      </c>
      <c r="G192" s="33">
        <v>5907926.8600000003</v>
      </c>
      <c r="H192" s="33">
        <v>418614.21</v>
      </c>
      <c r="I192" s="33">
        <v>172592.07</v>
      </c>
      <c r="J192" s="33">
        <v>48780.79</v>
      </c>
      <c r="K192" s="33">
        <v>141985.57</v>
      </c>
      <c r="L192" s="33">
        <v>2200.64</v>
      </c>
      <c r="M192" s="33">
        <v>1062467.26</v>
      </c>
      <c r="N192" s="33">
        <v>1639998.07</v>
      </c>
      <c r="O192" s="33">
        <v>153003.94</v>
      </c>
    </row>
    <row r="193" spans="1:15" s="7" customFormat="1" ht="15" customHeight="1" x14ac:dyDescent="0.15">
      <c r="A193" s="11" t="s">
        <v>437</v>
      </c>
      <c r="B193" s="12" t="s">
        <v>132</v>
      </c>
      <c r="C193" s="9">
        <f>SUM(D193:O193)</f>
        <v>978495.55000000016</v>
      </c>
      <c r="D193" s="33">
        <v>17318.509999999998</v>
      </c>
      <c r="E193" s="33">
        <v>60614.77</v>
      </c>
      <c r="F193" s="33">
        <v>207822.06</v>
      </c>
      <c r="G193" s="33">
        <v>77933.27</v>
      </c>
      <c r="H193" s="33">
        <v>34637.01</v>
      </c>
      <c r="I193" s="33">
        <v>77933.27</v>
      </c>
      <c r="J193" s="33">
        <v>86592.52</v>
      </c>
      <c r="K193" s="33">
        <v>34637.01</v>
      </c>
      <c r="L193" s="33">
        <v>69274.02</v>
      </c>
      <c r="M193" s="33">
        <v>112570.28</v>
      </c>
      <c r="N193" s="33">
        <v>121229.54</v>
      </c>
      <c r="O193" s="33">
        <v>77933.289999999994</v>
      </c>
    </row>
    <row r="194" spans="1:15" s="7" customFormat="1" ht="15" customHeight="1" x14ac:dyDescent="0.15">
      <c r="A194" s="11" t="s">
        <v>438</v>
      </c>
      <c r="B194" s="12" t="s">
        <v>133</v>
      </c>
      <c r="C194" s="9">
        <f>SUM(D194:O194)</f>
        <v>3005707.0000000005</v>
      </c>
      <c r="D194" s="33">
        <v>100117.24</v>
      </c>
      <c r="E194" s="33">
        <v>551895.26</v>
      </c>
      <c r="F194" s="33">
        <v>449636.54</v>
      </c>
      <c r="G194" s="33">
        <v>247260.54</v>
      </c>
      <c r="H194" s="33">
        <v>162053.04999999999</v>
      </c>
      <c r="I194" s="33">
        <v>241330.82</v>
      </c>
      <c r="J194" s="33">
        <v>60206.42</v>
      </c>
      <c r="K194" s="33">
        <v>26186.6</v>
      </c>
      <c r="L194" s="33">
        <v>45927.37</v>
      </c>
      <c r="M194" s="33">
        <v>204085.18</v>
      </c>
      <c r="N194" s="33">
        <v>331481.19</v>
      </c>
      <c r="O194" s="33">
        <v>585526.79</v>
      </c>
    </row>
    <row r="195" spans="1:15" s="7" customFormat="1" ht="15" customHeight="1" x14ac:dyDescent="0.15">
      <c r="A195" s="11" t="s">
        <v>439</v>
      </c>
      <c r="B195" s="12" t="s">
        <v>134</v>
      </c>
      <c r="C195" s="9">
        <f>SUM(D195:O195)</f>
        <v>7814952.5499999998</v>
      </c>
      <c r="D195" s="33">
        <v>137650.98000000001</v>
      </c>
      <c r="E195" s="33">
        <v>1237858.55</v>
      </c>
      <c r="F195" s="33">
        <v>2671307.1</v>
      </c>
      <c r="G195" s="33">
        <v>1531276.88</v>
      </c>
      <c r="H195" s="33">
        <v>295174.38</v>
      </c>
      <c r="I195" s="33">
        <v>1393492.53</v>
      </c>
      <c r="J195" s="33">
        <v>112754.88</v>
      </c>
      <c r="K195" s="33">
        <v>61128.82</v>
      </c>
      <c r="L195" s="33">
        <v>90748.5</v>
      </c>
      <c r="M195" s="33">
        <v>83913.19</v>
      </c>
      <c r="N195" s="33">
        <v>127459.14</v>
      </c>
      <c r="O195" s="33">
        <v>72187.600000000006</v>
      </c>
    </row>
    <row r="196" spans="1:15" s="7" customFormat="1" ht="15" customHeight="1" x14ac:dyDescent="0.15">
      <c r="A196" s="4" t="s">
        <v>440</v>
      </c>
      <c r="B196" s="31" t="s">
        <v>135</v>
      </c>
      <c r="C196" s="18">
        <f t="shared" ref="C196:O196" si="38">SUM(C197:C202)</f>
        <v>415469.88</v>
      </c>
      <c r="D196" s="18">
        <f t="shared" si="38"/>
        <v>1</v>
      </c>
      <c r="E196" s="18">
        <f t="shared" si="38"/>
        <v>36760.74</v>
      </c>
      <c r="F196" s="18">
        <f t="shared" si="38"/>
        <v>20466.23</v>
      </c>
      <c r="G196" s="18">
        <f t="shared" si="38"/>
        <v>16449.13</v>
      </c>
      <c r="H196" s="18">
        <f t="shared" si="38"/>
        <v>12156.12</v>
      </c>
      <c r="I196" s="18">
        <f t="shared" si="38"/>
        <v>43597.05</v>
      </c>
      <c r="J196" s="18">
        <f t="shared" si="38"/>
        <v>8104.08</v>
      </c>
      <c r="K196" s="18">
        <f t="shared" si="38"/>
        <v>0</v>
      </c>
      <c r="L196" s="18">
        <f t="shared" si="38"/>
        <v>13328.34</v>
      </c>
      <c r="M196" s="18">
        <f t="shared" si="38"/>
        <v>30537.95</v>
      </c>
      <c r="N196" s="18">
        <f t="shared" si="38"/>
        <v>74768.639999999999</v>
      </c>
      <c r="O196" s="18">
        <f t="shared" si="38"/>
        <v>159300.6</v>
      </c>
    </row>
    <row r="197" spans="1:15" s="30" customFormat="1" ht="15" customHeight="1" x14ac:dyDescent="0.15">
      <c r="A197" s="11" t="s">
        <v>441</v>
      </c>
      <c r="B197" s="12" t="s">
        <v>136</v>
      </c>
      <c r="C197" s="9">
        <f t="shared" ref="C197:C202" si="39">SUM(D197:O197)</f>
        <v>8397.77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4199.0200000000004</v>
      </c>
      <c r="O197" s="33">
        <v>4198.75</v>
      </c>
    </row>
    <row r="198" spans="1:15" s="7" customFormat="1" ht="15" customHeight="1" x14ac:dyDescent="0.15">
      <c r="A198" s="11" t="s">
        <v>442</v>
      </c>
      <c r="B198" s="12" t="s">
        <v>137</v>
      </c>
      <c r="C198" s="9">
        <f t="shared" si="39"/>
        <v>1</v>
      </c>
      <c r="D198" s="33">
        <v>1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</row>
    <row r="199" spans="1:15" s="7" customFormat="1" ht="15" customHeight="1" x14ac:dyDescent="0.15">
      <c r="A199" s="11" t="s">
        <v>443</v>
      </c>
      <c r="B199" s="12" t="s">
        <v>138</v>
      </c>
      <c r="C199" s="9">
        <f t="shared" si="39"/>
        <v>403745.07</v>
      </c>
      <c r="D199" s="33">
        <v>0</v>
      </c>
      <c r="E199" s="34">
        <v>36758.74</v>
      </c>
      <c r="F199" s="33">
        <v>20466.23</v>
      </c>
      <c r="G199" s="33">
        <v>16449.13</v>
      </c>
      <c r="H199" s="33">
        <v>12156.12</v>
      </c>
      <c r="I199" s="33">
        <v>43597.05</v>
      </c>
      <c r="J199" s="33">
        <v>8104.08</v>
      </c>
      <c r="K199" s="33">
        <v>0</v>
      </c>
      <c r="L199" s="33">
        <v>10004.299999999999</v>
      </c>
      <c r="M199" s="33">
        <v>30537.95</v>
      </c>
      <c r="N199" s="33">
        <v>70569.62</v>
      </c>
      <c r="O199" s="33">
        <v>155101.85</v>
      </c>
    </row>
    <row r="200" spans="1:15" s="7" customFormat="1" ht="15" customHeight="1" x14ac:dyDescent="0.15">
      <c r="A200" s="11" t="s">
        <v>444</v>
      </c>
      <c r="B200" s="12" t="s">
        <v>139</v>
      </c>
      <c r="C200" s="9">
        <f t="shared" si="39"/>
        <v>3324.04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3324.04</v>
      </c>
      <c r="M200" s="33">
        <v>0</v>
      </c>
      <c r="N200" s="33">
        <v>0</v>
      </c>
      <c r="O200" s="33">
        <v>0</v>
      </c>
    </row>
    <row r="201" spans="1:15" s="7" customFormat="1" ht="15" customHeight="1" x14ac:dyDescent="0.15">
      <c r="A201" s="11" t="s">
        <v>445</v>
      </c>
      <c r="B201" s="12" t="s">
        <v>140</v>
      </c>
      <c r="C201" s="9">
        <f t="shared" si="39"/>
        <v>1</v>
      </c>
      <c r="D201" s="33">
        <v>0</v>
      </c>
      <c r="E201" s="33">
        <v>1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</row>
    <row r="202" spans="1:15" s="7" customFormat="1" ht="15" customHeight="1" x14ac:dyDescent="0.15">
      <c r="A202" s="11" t="s">
        <v>446</v>
      </c>
      <c r="B202" s="12" t="s">
        <v>590</v>
      </c>
      <c r="C202" s="9">
        <f t="shared" si="39"/>
        <v>1</v>
      </c>
      <c r="D202" s="33">
        <v>0</v>
      </c>
      <c r="E202" s="33">
        <v>1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</row>
    <row r="203" spans="1:15" s="7" customFormat="1" ht="15" customHeight="1" x14ac:dyDescent="0.15">
      <c r="A203" s="4" t="s">
        <v>447</v>
      </c>
      <c r="B203" s="31" t="s">
        <v>141</v>
      </c>
      <c r="C203" s="18">
        <f t="shared" ref="C203:O203" si="40">SUM(C204:C209)</f>
        <v>88913.050000000017</v>
      </c>
      <c r="D203" s="18">
        <f t="shared" si="40"/>
        <v>5492.43</v>
      </c>
      <c r="E203" s="18">
        <f t="shared" si="40"/>
        <v>4142.3999999999996</v>
      </c>
      <c r="F203" s="18">
        <f t="shared" si="40"/>
        <v>5638.15</v>
      </c>
      <c r="G203" s="18">
        <f t="shared" si="40"/>
        <v>6351.84</v>
      </c>
      <c r="H203" s="18">
        <f t="shared" si="40"/>
        <v>6637.32</v>
      </c>
      <c r="I203" s="18">
        <f t="shared" si="40"/>
        <v>7779.22</v>
      </c>
      <c r="J203" s="18">
        <f t="shared" si="40"/>
        <v>10705.35</v>
      </c>
      <c r="K203" s="18">
        <f t="shared" si="40"/>
        <v>11990</v>
      </c>
      <c r="L203" s="18">
        <f t="shared" si="40"/>
        <v>6734.8</v>
      </c>
      <c r="M203" s="18">
        <f t="shared" si="40"/>
        <v>13417.38</v>
      </c>
      <c r="N203" s="18">
        <f t="shared" si="40"/>
        <v>4488.79</v>
      </c>
      <c r="O203" s="18">
        <f t="shared" si="40"/>
        <v>5535.37</v>
      </c>
    </row>
    <row r="204" spans="1:15" s="30" customFormat="1" ht="15" customHeight="1" x14ac:dyDescent="0.15">
      <c r="A204" s="11" t="s">
        <v>448</v>
      </c>
      <c r="B204" s="12" t="s">
        <v>142</v>
      </c>
      <c r="C204" s="9">
        <f t="shared" ref="C204:C209" si="41">SUM(D204:O204)</f>
        <v>25.5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11.68</v>
      </c>
      <c r="O204" s="33">
        <v>13.82</v>
      </c>
    </row>
    <row r="205" spans="1:15" s="7" customFormat="1" ht="15" customHeight="1" x14ac:dyDescent="0.15">
      <c r="A205" s="11" t="s">
        <v>449</v>
      </c>
      <c r="B205" s="12" t="s">
        <v>143</v>
      </c>
      <c r="C205" s="9">
        <f t="shared" si="41"/>
        <v>104.46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26.12</v>
      </c>
      <c r="M205" s="33">
        <v>0</v>
      </c>
      <c r="N205" s="33">
        <v>52.23</v>
      </c>
      <c r="O205" s="33">
        <v>26.11</v>
      </c>
    </row>
    <row r="206" spans="1:15" s="7" customFormat="1" ht="15" customHeight="1" x14ac:dyDescent="0.15">
      <c r="A206" s="11" t="s">
        <v>450</v>
      </c>
      <c r="B206" s="12" t="s">
        <v>144</v>
      </c>
      <c r="C206" s="9">
        <f t="shared" si="41"/>
        <v>1</v>
      </c>
      <c r="D206" s="33">
        <v>0</v>
      </c>
      <c r="E206" s="33">
        <v>1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</row>
    <row r="207" spans="1:15" s="7" customFormat="1" ht="15" customHeight="1" x14ac:dyDescent="0.15">
      <c r="A207" s="11" t="s">
        <v>451</v>
      </c>
      <c r="B207" s="12" t="s">
        <v>145</v>
      </c>
      <c r="C207" s="9">
        <f t="shared" si="41"/>
        <v>1</v>
      </c>
      <c r="D207" s="33">
        <v>0</v>
      </c>
      <c r="E207" s="33">
        <v>1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</row>
    <row r="208" spans="1:15" s="7" customFormat="1" ht="15" customHeight="1" x14ac:dyDescent="0.15">
      <c r="A208" s="11" t="s">
        <v>452</v>
      </c>
      <c r="B208" s="12" t="s">
        <v>146</v>
      </c>
      <c r="C208" s="9">
        <f t="shared" si="41"/>
        <v>1</v>
      </c>
      <c r="D208" s="33">
        <v>0</v>
      </c>
      <c r="E208" s="33">
        <v>1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</row>
    <row r="209" spans="1:15" s="7" customFormat="1" ht="15" customHeight="1" x14ac:dyDescent="0.15">
      <c r="A209" s="11" t="s">
        <v>453</v>
      </c>
      <c r="B209" s="12" t="s">
        <v>147</v>
      </c>
      <c r="C209" s="9">
        <f t="shared" si="41"/>
        <v>88780.090000000011</v>
      </c>
      <c r="D209" s="34">
        <v>5492.43</v>
      </c>
      <c r="E209" s="33">
        <v>4139.3999999999996</v>
      </c>
      <c r="F209" s="33">
        <v>5638.15</v>
      </c>
      <c r="G209" s="33">
        <v>6351.84</v>
      </c>
      <c r="H209" s="33">
        <v>6637.32</v>
      </c>
      <c r="I209" s="33">
        <v>7779.22</v>
      </c>
      <c r="J209" s="33">
        <v>10705.35</v>
      </c>
      <c r="K209" s="33">
        <v>11990</v>
      </c>
      <c r="L209" s="33">
        <v>6708.68</v>
      </c>
      <c r="M209" s="33">
        <v>13417.38</v>
      </c>
      <c r="N209" s="33">
        <v>4424.88</v>
      </c>
      <c r="O209" s="33">
        <v>5495.44</v>
      </c>
    </row>
    <row r="210" spans="1:15" s="7" customFormat="1" ht="15" customHeight="1" x14ac:dyDescent="0.15">
      <c r="A210" s="4" t="s">
        <v>454</v>
      </c>
      <c r="B210" s="31" t="s">
        <v>148</v>
      </c>
      <c r="C210" s="18">
        <f t="shared" ref="C210:O210" si="42">SUM(C211:C226)</f>
        <v>8811608.8900000006</v>
      </c>
      <c r="D210" s="18">
        <f t="shared" si="42"/>
        <v>668691.17000000004</v>
      </c>
      <c r="E210" s="18">
        <f t="shared" si="42"/>
        <v>1180653.27</v>
      </c>
      <c r="F210" s="18">
        <f t="shared" si="42"/>
        <v>1620127.92</v>
      </c>
      <c r="G210" s="18">
        <f t="shared" si="42"/>
        <v>1355701.1</v>
      </c>
      <c r="H210" s="18">
        <f t="shared" si="42"/>
        <v>613752.79999999993</v>
      </c>
      <c r="I210" s="18">
        <f t="shared" si="42"/>
        <v>745944.51</v>
      </c>
      <c r="J210" s="18">
        <f t="shared" si="42"/>
        <v>272615.42000000004</v>
      </c>
      <c r="K210" s="18">
        <f t="shared" si="42"/>
        <v>208537.08</v>
      </c>
      <c r="L210" s="18">
        <f t="shared" si="42"/>
        <v>191436.63999999998</v>
      </c>
      <c r="M210" s="18">
        <f t="shared" si="42"/>
        <v>533341.25</v>
      </c>
      <c r="N210" s="18">
        <f t="shared" si="42"/>
        <v>833269.29</v>
      </c>
      <c r="O210" s="18">
        <f t="shared" si="42"/>
        <v>587538.43999999994</v>
      </c>
    </row>
    <row r="211" spans="1:15" s="7" customFormat="1" ht="15" customHeight="1" x14ac:dyDescent="0.15">
      <c r="A211" s="11" t="s">
        <v>455</v>
      </c>
      <c r="B211" s="12" t="s">
        <v>149</v>
      </c>
      <c r="C211" s="9">
        <f t="shared" ref="C211:C228" si="43">SUM(D211:O211)</f>
        <v>336.77</v>
      </c>
      <c r="D211" s="33">
        <v>0</v>
      </c>
      <c r="E211" s="33">
        <v>0</v>
      </c>
      <c r="F211" s="33">
        <v>0</v>
      </c>
      <c r="G211" s="33">
        <v>0</v>
      </c>
      <c r="H211" s="33">
        <v>0</v>
      </c>
      <c r="I211" s="33">
        <v>56.13</v>
      </c>
      <c r="J211" s="33">
        <v>0</v>
      </c>
      <c r="K211" s="33">
        <v>0</v>
      </c>
      <c r="L211" s="33">
        <v>56.12</v>
      </c>
      <c r="M211" s="33">
        <v>224.52</v>
      </c>
      <c r="N211" s="33">
        <v>0</v>
      </c>
      <c r="O211" s="33">
        <v>0</v>
      </c>
    </row>
    <row r="212" spans="1:15" s="7" customFormat="1" ht="15" customHeight="1" x14ac:dyDescent="0.15">
      <c r="A212" s="11" t="s">
        <v>456</v>
      </c>
      <c r="B212" s="12" t="s">
        <v>150</v>
      </c>
      <c r="C212" s="9">
        <f t="shared" si="43"/>
        <v>35975.33</v>
      </c>
      <c r="D212" s="34">
        <v>1790.68</v>
      </c>
      <c r="E212" s="33">
        <v>2278.98</v>
      </c>
      <c r="F212" s="33">
        <v>3744.04</v>
      </c>
      <c r="G212" s="33">
        <v>3092.89</v>
      </c>
      <c r="H212" s="33">
        <v>3499.85</v>
      </c>
      <c r="I212" s="33">
        <v>3092.9</v>
      </c>
      <c r="J212" s="33">
        <v>2848.72</v>
      </c>
      <c r="K212" s="33">
        <v>2034.8</v>
      </c>
      <c r="L212" s="33">
        <v>2767.33</v>
      </c>
      <c r="M212" s="33">
        <v>3581.25</v>
      </c>
      <c r="N212" s="33">
        <v>4313.78</v>
      </c>
      <c r="O212" s="33">
        <v>2930.11</v>
      </c>
    </row>
    <row r="213" spans="1:15" s="7" customFormat="1" ht="15" customHeight="1" x14ac:dyDescent="0.15">
      <c r="A213" s="11" t="s">
        <v>457</v>
      </c>
      <c r="B213" s="12" t="s">
        <v>151</v>
      </c>
      <c r="C213" s="9">
        <f t="shared" si="43"/>
        <v>1</v>
      </c>
      <c r="D213" s="33">
        <v>1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</row>
    <row r="214" spans="1:15" s="7" customFormat="1" ht="15" customHeight="1" x14ac:dyDescent="0.15">
      <c r="A214" s="11" t="s">
        <v>458</v>
      </c>
      <c r="B214" s="12" t="s">
        <v>610</v>
      </c>
      <c r="C214" s="9">
        <f t="shared" si="43"/>
        <v>1</v>
      </c>
      <c r="D214" s="33">
        <v>1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</row>
    <row r="215" spans="1:15" s="7" customFormat="1" ht="15" customHeight="1" x14ac:dyDescent="0.15">
      <c r="A215" s="11" t="s">
        <v>459</v>
      </c>
      <c r="B215" s="12" t="s">
        <v>152</v>
      </c>
      <c r="C215" s="9">
        <f t="shared" si="43"/>
        <v>1</v>
      </c>
      <c r="D215" s="33">
        <v>1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</row>
    <row r="216" spans="1:15" s="7" customFormat="1" ht="15" customHeight="1" x14ac:dyDescent="0.15">
      <c r="A216" s="11" t="s">
        <v>460</v>
      </c>
      <c r="B216" s="12" t="s">
        <v>153</v>
      </c>
      <c r="C216" s="9">
        <f t="shared" si="43"/>
        <v>525106.07999999996</v>
      </c>
      <c r="D216" s="33">
        <v>28545.67</v>
      </c>
      <c r="E216" s="33">
        <v>34255.620000000003</v>
      </c>
      <c r="F216" s="33">
        <v>28985.52</v>
      </c>
      <c r="G216" s="33">
        <v>52408.2</v>
      </c>
      <c r="H216" s="33">
        <v>15810.28</v>
      </c>
      <c r="I216" s="33">
        <v>6148.44</v>
      </c>
      <c r="J216" s="33">
        <v>4977.3100000000004</v>
      </c>
      <c r="K216" s="33">
        <v>5270.09</v>
      </c>
      <c r="L216" s="33">
        <v>19616.46</v>
      </c>
      <c r="M216" s="33">
        <v>93690.65</v>
      </c>
      <c r="N216" s="33">
        <v>197336</v>
      </c>
      <c r="O216" s="33">
        <v>38061.839999999997</v>
      </c>
    </row>
    <row r="217" spans="1:15" s="7" customFormat="1" ht="15" customHeight="1" x14ac:dyDescent="0.15">
      <c r="A217" s="11" t="s">
        <v>461</v>
      </c>
      <c r="B217" s="12" t="s">
        <v>154</v>
      </c>
      <c r="C217" s="9">
        <f t="shared" si="43"/>
        <v>1152.54</v>
      </c>
      <c r="D217" s="33">
        <v>0</v>
      </c>
      <c r="E217" s="33">
        <v>0</v>
      </c>
      <c r="F217" s="33">
        <v>164.65</v>
      </c>
      <c r="G217" s="33">
        <v>0</v>
      </c>
      <c r="H217" s="33">
        <v>0</v>
      </c>
      <c r="I217" s="33">
        <v>493.95</v>
      </c>
      <c r="J217" s="33">
        <v>0</v>
      </c>
      <c r="K217" s="33">
        <v>164.65</v>
      </c>
      <c r="L217" s="33">
        <v>0</v>
      </c>
      <c r="M217" s="33">
        <v>164.65</v>
      </c>
      <c r="N217" s="33">
        <v>164.64</v>
      </c>
      <c r="O217" s="33">
        <v>0</v>
      </c>
    </row>
    <row r="218" spans="1:15" s="7" customFormat="1" ht="15" customHeight="1" x14ac:dyDescent="0.15">
      <c r="A218" s="11" t="s">
        <v>462</v>
      </c>
      <c r="B218" s="12" t="s">
        <v>155</v>
      </c>
      <c r="C218" s="9">
        <f t="shared" si="43"/>
        <v>5941.61</v>
      </c>
      <c r="D218" s="33">
        <v>162.78</v>
      </c>
      <c r="E218" s="33">
        <v>651.14</v>
      </c>
      <c r="F218" s="33">
        <v>569.74</v>
      </c>
      <c r="G218" s="33">
        <v>732.52</v>
      </c>
      <c r="H218" s="33">
        <v>1058.0999999999999</v>
      </c>
      <c r="I218" s="33">
        <v>732.52</v>
      </c>
      <c r="J218" s="33">
        <v>244.18</v>
      </c>
      <c r="K218" s="33">
        <v>813.92</v>
      </c>
      <c r="L218" s="33">
        <v>325.56</v>
      </c>
      <c r="M218" s="33">
        <v>569.74</v>
      </c>
      <c r="N218" s="33">
        <v>81.41</v>
      </c>
      <c r="O218" s="33">
        <v>0</v>
      </c>
    </row>
    <row r="219" spans="1:15" s="7" customFormat="1" ht="15" customHeight="1" x14ac:dyDescent="0.15">
      <c r="A219" s="11" t="s">
        <v>463</v>
      </c>
      <c r="B219" s="12" t="s">
        <v>156</v>
      </c>
      <c r="C219" s="9">
        <f t="shared" si="43"/>
        <v>10702.199999999999</v>
      </c>
      <c r="D219" s="33">
        <v>658.6</v>
      </c>
      <c r="E219" s="33">
        <v>1317.19</v>
      </c>
      <c r="F219" s="33">
        <v>1481.84</v>
      </c>
      <c r="G219" s="33">
        <v>1317.2</v>
      </c>
      <c r="H219" s="33">
        <v>987.9</v>
      </c>
      <c r="I219" s="33">
        <v>1152.54</v>
      </c>
      <c r="J219" s="33">
        <v>329.3</v>
      </c>
      <c r="K219" s="33">
        <v>658.6</v>
      </c>
      <c r="L219" s="33">
        <v>329.3</v>
      </c>
      <c r="M219" s="33">
        <v>823.24</v>
      </c>
      <c r="N219" s="33">
        <v>493.94</v>
      </c>
      <c r="O219" s="33">
        <v>1152.55</v>
      </c>
    </row>
    <row r="220" spans="1:15" s="7" customFormat="1" ht="15" customHeight="1" x14ac:dyDescent="0.15">
      <c r="A220" s="11" t="s">
        <v>464</v>
      </c>
      <c r="B220" s="12" t="s">
        <v>157</v>
      </c>
      <c r="C220" s="9">
        <f t="shared" si="43"/>
        <v>1</v>
      </c>
      <c r="D220" s="33">
        <v>1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</row>
    <row r="221" spans="1:15" s="30" customFormat="1" ht="15" customHeight="1" x14ac:dyDescent="0.15">
      <c r="A221" s="11" t="s">
        <v>465</v>
      </c>
      <c r="B221" s="12" t="s">
        <v>158</v>
      </c>
      <c r="C221" s="9">
        <f t="shared" si="43"/>
        <v>10992.029999999999</v>
      </c>
      <c r="D221" s="33">
        <v>986.09</v>
      </c>
      <c r="E221" s="33">
        <v>2001.2</v>
      </c>
      <c r="F221" s="33">
        <v>2059.19</v>
      </c>
      <c r="G221" s="33">
        <v>1218.0999999999999</v>
      </c>
      <c r="H221" s="33">
        <v>377.04</v>
      </c>
      <c r="I221" s="33">
        <v>696.07</v>
      </c>
      <c r="J221" s="33">
        <v>580.04999999999995</v>
      </c>
      <c r="K221" s="33">
        <v>493.05</v>
      </c>
      <c r="L221" s="33">
        <v>1189.0999999999999</v>
      </c>
      <c r="M221" s="33">
        <v>1334.14</v>
      </c>
      <c r="N221" s="33">
        <v>58</v>
      </c>
      <c r="O221" s="33">
        <v>0</v>
      </c>
    </row>
    <row r="222" spans="1:15" s="7" customFormat="1" ht="15" customHeight="1" x14ac:dyDescent="0.15">
      <c r="A222" s="11" t="s">
        <v>466</v>
      </c>
      <c r="B222" s="12" t="s">
        <v>159</v>
      </c>
      <c r="C222" s="9">
        <f t="shared" si="43"/>
        <v>4227165.49</v>
      </c>
      <c r="D222" s="33">
        <v>349865.61</v>
      </c>
      <c r="E222" s="33">
        <v>610734.9</v>
      </c>
      <c r="F222" s="33">
        <v>795615.95</v>
      </c>
      <c r="G222" s="33">
        <v>683209.05</v>
      </c>
      <c r="H222" s="33">
        <v>276662.40999999997</v>
      </c>
      <c r="I222" s="33">
        <v>364850.35</v>
      </c>
      <c r="J222" s="33">
        <v>104029.39</v>
      </c>
      <c r="K222" s="33">
        <v>80614.080000000002</v>
      </c>
      <c r="L222" s="33">
        <v>78701.02</v>
      </c>
      <c r="M222" s="33">
        <v>223785.60000000001</v>
      </c>
      <c r="N222" s="33">
        <v>347115.97</v>
      </c>
      <c r="O222" s="33">
        <v>311981.15999999997</v>
      </c>
    </row>
    <row r="223" spans="1:15" s="7" customFormat="1" ht="15" customHeight="1" x14ac:dyDescent="0.15">
      <c r="A223" s="11" t="s">
        <v>467</v>
      </c>
      <c r="B223" s="12" t="s">
        <v>160</v>
      </c>
      <c r="C223" s="9">
        <f t="shared" si="43"/>
        <v>662865.72</v>
      </c>
      <c r="D223" s="33">
        <v>25284.639999999999</v>
      </c>
      <c r="E223" s="33">
        <v>38544.120000000003</v>
      </c>
      <c r="F223" s="33">
        <v>64061.440000000002</v>
      </c>
      <c r="G223" s="33">
        <v>33067.57</v>
      </c>
      <c r="H223" s="33">
        <v>54685.48</v>
      </c>
      <c r="I223" s="33">
        <v>71168.22</v>
      </c>
      <c r="J223" s="33">
        <v>74382.55</v>
      </c>
      <c r="K223" s="33">
        <v>66555.929999999993</v>
      </c>
      <c r="L223" s="33">
        <v>39889.72</v>
      </c>
      <c r="M223" s="33">
        <v>58564.7</v>
      </c>
      <c r="N223" s="33">
        <v>66268.149999999994</v>
      </c>
      <c r="O223" s="33">
        <v>70393.2</v>
      </c>
    </row>
    <row r="224" spans="1:15" s="7" customFormat="1" ht="15" customHeight="1" x14ac:dyDescent="0.15">
      <c r="A224" s="11" t="s">
        <v>468</v>
      </c>
      <c r="B224" s="12" t="s">
        <v>161</v>
      </c>
      <c r="C224" s="9">
        <f t="shared" si="43"/>
        <v>51.45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51.45</v>
      </c>
      <c r="N224" s="33">
        <v>0</v>
      </c>
      <c r="O224" s="33">
        <v>0</v>
      </c>
    </row>
    <row r="225" spans="1:15" s="30" customFormat="1" ht="15" customHeight="1" x14ac:dyDescent="0.15">
      <c r="A225" s="11" t="s">
        <v>469</v>
      </c>
      <c r="B225" s="12" t="s">
        <v>162</v>
      </c>
      <c r="C225" s="9">
        <f t="shared" si="43"/>
        <v>54085.44000000001</v>
      </c>
      <c r="D225" s="33">
        <v>0</v>
      </c>
      <c r="E225" s="33">
        <v>679.19</v>
      </c>
      <c r="F225" s="33">
        <v>3169.55</v>
      </c>
      <c r="G225" s="33">
        <v>4658.91</v>
      </c>
      <c r="H225" s="33">
        <v>15157.36</v>
      </c>
      <c r="I225" s="33">
        <v>9068.9699999999993</v>
      </c>
      <c r="J225" s="33">
        <v>7806.01</v>
      </c>
      <c r="K225" s="33">
        <v>5224.8999999999996</v>
      </c>
      <c r="L225" s="33">
        <v>549.15</v>
      </c>
      <c r="M225" s="33">
        <v>1650.26</v>
      </c>
      <c r="N225" s="33">
        <v>4627.1000000000004</v>
      </c>
      <c r="O225" s="33">
        <v>1494.04</v>
      </c>
    </row>
    <row r="226" spans="1:15" s="7" customFormat="1" ht="15" customHeight="1" x14ac:dyDescent="0.15">
      <c r="A226" s="11" t="s">
        <v>470</v>
      </c>
      <c r="B226" s="12" t="s">
        <v>163</v>
      </c>
      <c r="C226" s="9">
        <f t="shared" si="43"/>
        <v>3277230.2299999995</v>
      </c>
      <c r="D226" s="33">
        <v>261393.1</v>
      </c>
      <c r="E226" s="33">
        <v>490190.93</v>
      </c>
      <c r="F226" s="33">
        <v>720276</v>
      </c>
      <c r="G226" s="33">
        <v>575996.66</v>
      </c>
      <c r="H226" s="33">
        <v>245514.38</v>
      </c>
      <c r="I226" s="33">
        <v>288484.42</v>
      </c>
      <c r="J226" s="33">
        <v>77417.91</v>
      </c>
      <c r="K226" s="33">
        <v>46707.06</v>
      </c>
      <c r="L226" s="33">
        <v>48012.88</v>
      </c>
      <c r="M226" s="33">
        <v>148901.04999999999</v>
      </c>
      <c r="N226" s="33">
        <v>212810.3</v>
      </c>
      <c r="O226" s="33">
        <v>161525.54</v>
      </c>
    </row>
    <row r="227" spans="1:15" s="7" customFormat="1" ht="33" customHeight="1" x14ac:dyDescent="0.15">
      <c r="A227" s="4" t="s">
        <v>471</v>
      </c>
      <c r="B227" s="31" t="s">
        <v>164</v>
      </c>
      <c r="C227" s="18">
        <f t="shared" ref="C227:O227" si="44">SUM(C228:C228)</f>
        <v>1</v>
      </c>
      <c r="D227" s="18">
        <f t="shared" si="44"/>
        <v>1</v>
      </c>
      <c r="E227" s="18">
        <f t="shared" si="44"/>
        <v>0</v>
      </c>
      <c r="F227" s="18">
        <f t="shared" si="44"/>
        <v>0</v>
      </c>
      <c r="G227" s="18">
        <f t="shared" si="44"/>
        <v>0</v>
      </c>
      <c r="H227" s="18">
        <f t="shared" si="44"/>
        <v>0</v>
      </c>
      <c r="I227" s="18">
        <f t="shared" si="44"/>
        <v>0</v>
      </c>
      <c r="J227" s="18">
        <f t="shared" si="44"/>
        <v>0</v>
      </c>
      <c r="K227" s="18">
        <f t="shared" si="44"/>
        <v>0</v>
      </c>
      <c r="L227" s="18">
        <f t="shared" si="44"/>
        <v>0</v>
      </c>
      <c r="M227" s="18">
        <f t="shared" si="44"/>
        <v>0</v>
      </c>
      <c r="N227" s="18">
        <f t="shared" si="44"/>
        <v>0</v>
      </c>
      <c r="O227" s="18">
        <f t="shared" si="44"/>
        <v>0</v>
      </c>
    </row>
    <row r="228" spans="1:15" s="30" customFormat="1" ht="15" customHeight="1" x14ac:dyDescent="0.15">
      <c r="A228" s="11" t="s">
        <v>472</v>
      </c>
      <c r="B228" s="12" t="s">
        <v>165</v>
      </c>
      <c r="C228" s="9">
        <f t="shared" si="43"/>
        <v>1</v>
      </c>
      <c r="D228" s="33">
        <v>1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</row>
    <row r="229" spans="1:15" s="7" customFormat="1" ht="15" customHeight="1" x14ac:dyDescent="0.15">
      <c r="A229" s="4" t="s">
        <v>473</v>
      </c>
      <c r="B229" s="31" t="s">
        <v>166</v>
      </c>
      <c r="C229" s="18">
        <f t="shared" ref="C229:O229" si="45">SUM(C230:C231)</f>
        <v>17215.18</v>
      </c>
      <c r="D229" s="18">
        <f t="shared" si="45"/>
        <v>0</v>
      </c>
      <c r="E229" s="18">
        <f t="shared" si="45"/>
        <v>725.19</v>
      </c>
      <c r="F229" s="18">
        <f t="shared" si="45"/>
        <v>2789</v>
      </c>
      <c r="G229" s="18">
        <f t="shared" si="45"/>
        <v>0</v>
      </c>
      <c r="H229" s="18">
        <f t="shared" si="45"/>
        <v>0</v>
      </c>
      <c r="I229" s="18">
        <f t="shared" si="45"/>
        <v>3657.55</v>
      </c>
      <c r="J229" s="18">
        <f t="shared" si="45"/>
        <v>606.61</v>
      </c>
      <c r="K229" s="18">
        <f t="shared" si="45"/>
        <v>2426.42</v>
      </c>
      <c r="L229" s="18">
        <f t="shared" si="45"/>
        <v>1687.46</v>
      </c>
      <c r="M229" s="18">
        <f t="shared" si="45"/>
        <v>5322.95</v>
      </c>
      <c r="N229" s="18">
        <f t="shared" si="45"/>
        <v>0</v>
      </c>
      <c r="O229" s="18">
        <f t="shared" si="45"/>
        <v>0</v>
      </c>
    </row>
    <row r="230" spans="1:15" s="7" customFormat="1" ht="15" customHeight="1" x14ac:dyDescent="0.15">
      <c r="A230" s="11" t="s">
        <v>474</v>
      </c>
      <c r="B230" s="12" t="s">
        <v>661</v>
      </c>
      <c r="C230" s="9">
        <f>SUM(D230:O230)</f>
        <v>17096.61</v>
      </c>
      <c r="D230" s="33">
        <v>0</v>
      </c>
      <c r="E230" s="34">
        <v>606.62</v>
      </c>
      <c r="F230" s="33">
        <v>2789</v>
      </c>
      <c r="G230" s="33">
        <v>0</v>
      </c>
      <c r="H230" s="33">
        <v>0</v>
      </c>
      <c r="I230" s="33">
        <v>3657.55</v>
      </c>
      <c r="J230" s="33">
        <v>606.61</v>
      </c>
      <c r="K230" s="33">
        <v>2426.42</v>
      </c>
      <c r="L230" s="33">
        <v>1687.46</v>
      </c>
      <c r="M230" s="33">
        <v>5322.95</v>
      </c>
      <c r="N230" s="33">
        <v>0</v>
      </c>
      <c r="O230" s="33">
        <v>0</v>
      </c>
    </row>
    <row r="231" spans="1:15" s="30" customFormat="1" ht="15" customHeight="1" x14ac:dyDescent="0.15">
      <c r="A231" s="11" t="s">
        <v>475</v>
      </c>
      <c r="B231" s="12" t="s">
        <v>167</v>
      </c>
      <c r="C231" s="9">
        <f>SUM(D231:O231)</f>
        <v>118.57</v>
      </c>
      <c r="D231" s="33">
        <v>0</v>
      </c>
      <c r="E231" s="33">
        <v>118.57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</row>
    <row r="232" spans="1:15" s="30" customFormat="1" ht="15" customHeight="1" x14ac:dyDescent="0.15">
      <c r="A232" s="4" t="s">
        <v>476</v>
      </c>
      <c r="B232" s="31" t="s">
        <v>168</v>
      </c>
      <c r="C232" s="18">
        <f t="shared" ref="C232:O232" si="46">SUM(C233:C234)</f>
        <v>2032555.8499999999</v>
      </c>
      <c r="D232" s="18">
        <f t="shared" si="46"/>
        <v>347753.45</v>
      </c>
      <c r="E232" s="18">
        <f t="shared" si="46"/>
        <v>202097.8</v>
      </c>
      <c r="F232" s="18">
        <f t="shared" si="46"/>
        <v>144510.07999999999</v>
      </c>
      <c r="G232" s="18">
        <f t="shared" si="46"/>
        <v>87104.82</v>
      </c>
      <c r="H232" s="18">
        <f t="shared" si="46"/>
        <v>109992.53</v>
      </c>
      <c r="I232" s="18">
        <f t="shared" si="46"/>
        <v>77004.070000000007</v>
      </c>
      <c r="J232" s="18">
        <f t="shared" si="46"/>
        <v>83969.83</v>
      </c>
      <c r="K232" s="18">
        <f t="shared" si="46"/>
        <v>77170.399999999994</v>
      </c>
      <c r="L232" s="18">
        <f t="shared" si="46"/>
        <v>88474.74</v>
      </c>
      <c r="M232" s="18">
        <f t="shared" si="46"/>
        <v>374284.68</v>
      </c>
      <c r="N232" s="18">
        <f t="shared" si="46"/>
        <v>196396.25</v>
      </c>
      <c r="O232" s="18">
        <f t="shared" si="46"/>
        <v>243797.2</v>
      </c>
    </row>
    <row r="233" spans="1:15" s="7" customFormat="1" ht="15" customHeight="1" x14ac:dyDescent="0.15">
      <c r="A233" s="11" t="s">
        <v>477</v>
      </c>
      <c r="B233" s="12" t="s">
        <v>169</v>
      </c>
      <c r="C233" s="9">
        <f>SUM(D233:O233)</f>
        <v>1</v>
      </c>
      <c r="D233" s="33">
        <v>1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</row>
    <row r="234" spans="1:15" s="7" customFormat="1" ht="15" customHeight="1" x14ac:dyDescent="0.15">
      <c r="A234" s="11" t="s">
        <v>478</v>
      </c>
      <c r="B234" s="12" t="s">
        <v>170</v>
      </c>
      <c r="C234" s="9">
        <f>SUM(D234:O234)</f>
        <v>2032554.8499999999</v>
      </c>
      <c r="D234" s="33">
        <v>347752.45</v>
      </c>
      <c r="E234" s="33">
        <v>202097.8</v>
      </c>
      <c r="F234" s="33">
        <v>144510.07999999999</v>
      </c>
      <c r="G234" s="33">
        <v>87104.82</v>
      </c>
      <c r="H234" s="33">
        <v>109992.53</v>
      </c>
      <c r="I234" s="33">
        <v>77004.070000000007</v>
      </c>
      <c r="J234" s="33">
        <v>83969.83</v>
      </c>
      <c r="K234" s="33">
        <v>77170.399999999994</v>
      </c>
      <c r="L234" s="33">
        <v>88474.74</v>
      </c>
      <c r="M234" s="33">
        <v>374284.68</v>
      </c>
      <c r="N234" s="33">
        <v>196396.25</v>
      </c>
      <c r="O234" s="33">
        <v>243797.2</v>
      </c>
    </row>
    <row r="235" spans="1:15" s="7" customFormat="1" ht="15" customHeight="1" x14ac:dyDescent="0.15">
      <c r="A235" s="3" t="s">
        <v>479</v>
      </c>
      <c r="B235" s="29" t="s">
        <v>176</v>
      </c>
      <c r="C235" s="17">
        <f t="shared" ref="C235:O235" si="47">+C236</f>
        <v>270433.54000000004</v>
      </c>
      <c r="D235" s="17">
        <f t="shared" si="47"/>
        <v>6028.66</v>
      </c>
      <c r="E235" s="17">
        <f t="shared" si="47"/>
        <v>99894.849999999991</v>
      </c>
      <c r="F235" s="17">
        <f t="shared" si="47"/>
        <v>11425.91</v>
      </c>
      <c r="G235" s="17">
        <f t="shared" si="47"/>
        <v>10948.63</v>
      </c>
      <c r="H235" s="17">
        <f t="shared" si="47"/>
        <v>3961.82</v>
      </c>
      <c r="I235" s="17">
        <f t="shared" si="47"/>
        <v>4446.5499999999993</v>
      </c>
      <c r="J235" s="17">
        <f t="shared" si="47"/>
        <v>6347.0599999999995</v>
      </c>
      <c r="K235" s="17">
        <f t="shared" si="47"/>
        <v>12790.02</v>
      </c>
      <c r="L235" s="17">
        <f t="shared" si="47"/>
        <v>13641.11</v>
      </c>
      <c r="M235" s="17">
        <f t="shared" si="47"/>
        <v>58711.96</v>
      </c>
      <c r="N235" s="17">
        <f t="shared" si="47"/>
        <v>19924.18</v>
      </c>
      <c r="O235" s="17">
        <f t="shared" si="47"/>
        <v>22312.79</v>
      </c>
    </row>
    <row r="236" spans="1:15" s="7" customFormat="1" ht="15" customHeight="1" x14ac:dyDescent="0.15">
      <c r="A236" s="4" t="s">
        <v>480</v>
      </c>
      <c r="B236" s="31" t="s">
        <v>171</v>
      </c>
      <c r="C236" s="18">
        <f>SUM(C237:C241)</f>
        <v>270433.54000000004</v>
      </c>
      <c r="D236" s="18">
        <f t="shared" ref="D236:O236" si="48">SUM(D237:D241)</f>
        <v>6028.66</v>
      </c>
      <c r="E236" s="18">
        <f t="shared" si="48"/>
        <v>99894.849999999991</v>
      </c>
      <c r="F236" s="18">
        <f t="shared" si="48"/>
        <v>11425.91</v>
      </c>
      <c r="G236" s="18">
        <f t="shared" si="48"/>
        <v>10948.63</v>
      </c>
      <c r="H236" s="18">
        <f t="shared" si="48"/>
        <v>3961.82</v>
      </c>
      <c r="I236" s="18">
        <f t="shared" si="48"/>
        <v>4446.5499999999993</v>
      </c>
      <c r="J236" s="18">
        <f t="shared" si="48"/>
        <v>6347.0599999999995</v>
      </c>
      <c r="K236" s="18">
        <f t="shared" si="48"/>
        <v>12790.02</v>
      </c>
      <c r="L236" s="18">
        <f t="shared" si="48"/>
        <v>13641.11</v>
      </c>
      <c r="M236" s="18">
        <f t="shared" si="48"/>
        <v>58711.96</v>
      </c>
      <c r="N236" s="18">
        <f t="shared" si="48"/>
        <v>19924.18</v>
      </c>
      <c r="O236" s="18">
        <f t="shared" si="48"/>
        <v>22312.79</v>
      </c>
    </row>
    <row r="237" spans="1:15" s="7" customFormat="1" ht="15" customHeight="1" x14ac:dyDescent="0.15">
      <c r="A237" s="11" t="s">
        <v>481</v>
      </c>
      <c r="B237" s="12" t="s">
        <v>172</v>
      </c>
      <c r="C237" s="9">
        <f>SUM(D237:O237)</f>
        <v>102458.15000000001</v>
      </c>
      <c r="D237" s="33">
        <v>0</v>
      </c>
      <c r="E237" s="33">
        <v>90370.39</v>
      </c>
      <c r="F237" s="33">
        <v>10936.55</v>
      </c>
      <c r="G237" s="33">
        <v>0</v>
      </c>
      <c r="H237" s="33">
        <v>0</v>
      </c>
      <c r="I237" s="33">
        <v>0</v>
      </c>
      <c r="J237" s="33">
        <v>0</v>
      </c>
      <c r="K237" s="33">
        <v>1151.21</v>
      </c>
      <c r="L237" s="33">
        <v>0</v>
      </c>
      <c r="M237" s="33">
        <v>0</v>
      </c>
      <c r="N237" s="33">
        <v>0</v>
      </c>
      <c r="O237" s="33">
        <v>0</v>
      </c>
    </row>
    <row r="238" spans="1:15" s="30" customFormat="1" ht="15" customHeight="1" x14ac:dyDescent="0.15">
      <c r="A238" s="11" t="s">
        <v>482</v>
      </c>
      <c r="B238" s="12" t="s">
        <v>173</v>
      </c>
      <c r="C238" s="9">
        <f>SUM(D238:O238)</f>
        <v>118575.17</v>
      </c>
      <c r="D238" s="34">
        <v>4604.88</v>
      </c>
      <c r="E238" s="33">
        <v>4604.8599999999997</v>
      </c>
      <c r="F238" s="33">
        <v>0</v>
      </c>
      <c r="G238" s="33">
        <v>4604.8599999999997</v>
      </c>
      <c r="H238" s="33">
        <v>3453.65</v>
      </c>
      <c r="I238" s="33">
        <v>2302.4299999999998</v>
      </c>
      <c r="J238" s="33">
        <v>5756.08</v>
      </c>
      <c r="K238" s="33">
        <v>5756.07</v>
      </c>
      <c r="L238" s="33">
        <v>8058.5</v>
      </c>
      <c r="M238" s="33">
        <v>42594.95</v>
      </c>
      <c r="N238" s="33">
        <v>16117.01</v>
      </c>
      <c r="O238" s="33">
        <v>20721.88</v>
      </c>
    </row>
    <row r="239" spans="1:15" s="30" customFormat="1" ht="15" customHeight="1" x14ac:dyDescent="0.15">
      <c r="A239" s="11" t="s">
        <v>483</v>
      </c>
      <c r="B239" s="12" t="s">
        <v>174</v>
      </c>
      <c r="C239" s="9">
        <f>SUM(D239:O239)</f>
        <v>37990.090000000004</v>
      </c>
      <c r="D239" s="33">
        <v>0</v>
      </c>
      <c r="E239" s="33">
        <v>0</v>
      </c>
      <c r="F239" s="33">
        <v>0</v>
      </c>
      <c r="G239" s="33">
        <v>5756.08</v>
      </c>
      <c r="H239" s="33">
        <v>0</v>
      </c>
      <c r="I239" s="33">
        <v>1151.22</v>
      </c>
      <c r="J239" s="33">
        <v>0</v>
      </c>
      <c r="K239" s="33">
        <v>5756.08</v>
      </c>
      <c r="L239" s="33">
        <v>4604.8599999999997</v>
      </c>
      <c r="M239" s="33">
        <v>16117.01</v>
      </c>
      <c r="N239" s="33">
        <v>3453.65</v>
      </c>
      <c r="O239" s="33">
        <v>1151.19</v>
      </c>
    </row>
    <row r="240" spans="1:15" s="30" customFormat="1" ht="15" customHeight="1" x14ac:dyDescent="0.15">
      <c r="A240" s="11" t="s">
        <v>484</v>
      </c>
      <c r="B240" s="12" t="s">
        <v>175</v>
      </c>
      <c r="C240" s="9">
        <f>SUM(D240:O240)</f>
        <v>4370.92</v>
      </c>
      <c r="D240" s="33">
        <v>0</v>
      </c>
      <c r="E240" s="33">
        <v>4370.92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</row>
    <row r="241" spans="1:15" s="7" customFormat="1" ht="15" customHeight="1" x14ac:dyDescent="0.15">
      <c r="A241" s="11" t="s">
        <v>485</v>
      </c>
      <c r="B241" s="12" t="s">
        <v>176</v>
      </c>
      <c r="C241" s="9">
        <f>SUM(D241:O241)</f>
        <v>7039.21</v>
      </c>
      <c r="D241" s="33">
        <v>1423.78</v>
      </c>
      <c r="E241" s="33">
        <v>548.67999999999995</v>
      </c>
      <c r="F241" s="33">
        <v>489.36</v>
      </c>
      <c r="G241" s="33">
        <v>587.69000000000005</v>
      </c>
      <c r="H241" s="33">
        <v>508.17</v>
      </c>
      <c r="I241" s="33">
        <v>992.9</v>
      </c>
      <c r="J241" s="33">
        <v>590.98</v>
      </c>
      <c r="K241" s="33">
        <v>126.66</v>
      </c>
      <c r="L241" s="33">
        <v>977.75</v>
      </c>
      <c r="M241" s="33">
        <v>0</v>
      </c>
      <c r="N241" s="33">
        <v>353.52</v>
      </c>
      <c r="O241" s="33">
        <v>439.72</v>
      </c>
    </row>
    <row r="242" spans="1:15" s="7" customFormat="1" ht="15" customHeight="1" x14ac:dyDescent="0.15">
      <c r="A242" s="1" t="s">
        <v>486</v>
      </c>
      <c r="B242" s="37" t="s">
        <v>262</v>
      </c>
      <c r="C242" s="16">
        <f t="shared" ref="C242:O242" si="49">+C243</f>
        <v>3770903.9999999995</v>
      </c>
      <c r="D242" s="16">
        <f t="shared" si="49"/>
        <v>65890.930000000008</v>
      </c>
      <c r="E242" s="16">
        <f t="shared" si="49"/>
        <v>83484.700000000012</v>
      </c>
      <c r="F242" s="16">
        <f t="shared" si="49"/>
        <v>276622.35000000003</v>
      </c>
      <c r="G242" s="16">
        <f t="shared" si="49"/>
        <v>899817.83000000007</v>
      </c>
      <c r="H242" s="16">
        <f t="shared" si="49"/>
        <v>208189.41</v>
      </c>
      <c r="I242" s="16">
        <f t="shared" si="49"/>
        <v>504626.02000000008</v>
      </c>
      <c r="J242" s="16">
        <f t="shared" si="49"/>
        <v>422624.11</v>
      </c>
      <c r="K242" s="16">
        <f t="shared" si="49"/>
        <v>497732.21</v>
      </c>
      <c r="L242" s="16">
        <f t="shared" si="49"/>
        <v>175983.97000000003</v>
      </c>
      <c r="M242" s="16">
        <f t="shared" si="49"/>
        <v>294192.73000000004</v>
      </c>
      <c r="N242" s="16">
        <f t="shared" si="49"/>
        <v>242885.47</v>
      </c>
      <c r="O242" s="16">
        <f t="shared" si="49"/>
        <v>98854.27</v>
      </c>
    </row>
    <row r="243" spans="1:15" s="7" customFormat="1" ht="15" customHeight="1" x14ac:dyDescent="0.15">
      <c r="A243" s="3" t="s">
        <v>487</v>
      </c>
      <c r="B243" s="29" t="s">
        <v>262</v>
      </c>
      <c r="C243" s="17">
        <f t="shared" ref="C243:O243" si="50">+C244+C251</f>
        <v>3770903.9999999995</v>
      </c>
      <c r="D243" s="17">
        <f t="shared" ref="D243:O243" si="51">+D244+D251</f>
        <v>65890.930000000008</v>
      </c>
      <c r="E243" s="17">
        <f t="shared" si="51"/>
        <v>83484.700000000012</v>
      </c>
      <c r="F243" s="17">
        <f t="shared" si="51"/>
        <v>276622.35000000003</v>
      </c>
      <c r="G243" s="17">
        <f t="shared" si="51"/>
        <v>899817.83000000007</v>
      </c>
      <c r="H243" s="17">
        <f t="shared" si="51"/>
        <v>208189.41</v>
      </c>
      <c r="I243" s="17">
        <f t="shared" si="51"/>
        <v>504626.02000000008</v>
      </c>
      <c r="J243" s="17">
        <f t="shared" si="51"/>
        <v>422624.11</v>
      </c>
      <c r="K243" s="17">
        <f t="shared" si="51"/>
        <v>497732.21</v>
      </c>
      <c r="L243" s="17">
        <f t="shared" si="51"/>
        <v>175983.97000000003</v>
      </c>
      <c r="M243" s="17">
        <f t="shared" si="51"/>
        <v>294192.73000000004</v>
      </c>
      <c r="N243" s="17">
        <f t="shared" si="51"/>
        <v>242885.47</v>
      </c>
      <c r="O243" s="17">
        <f t="shared" si="51"/>
        <v>98854.27</v>
      </c>
    </row>
    <row r="244" spans="1:15" s="7" customFormat="1" ht="15" customHeight="1" x14ac:dyDescent="0.15">
      <c r="A244" s="4" t="s">
        <v>488</v>
      </c>
      <c r="B244" s="31" t="s">
        <v>177</v>
      </c>
      <c r="C244" s="18">
        <f>SUM(C245:C250)</f>
        <v>3724415.3999999994</v>
      </c>
      <c r="D244" s="18">
        <f t="shared" ref="D244:O244" si="52">SUM(D245:D250)</f>
        <v>65888.930000000008</v>
      </c>
      <c r="E244" s="18">
        <f t="shared" si="52"/>
        <v>81822.850000000006</v>
      </c>
      <c r="F244" s="18">
        <f t="shared" si="52"/>
        <v>272017.85000000003</v>
      </c>
      <c r="G244" s="18">
        <f t="shared" si="52"/>
        <v>899817.83000000007</v>
      </c>
      <c r="H244" s="18">
        <f t="shared" si="52"/>
        <v>204193.35</v>
      </c>
      <c r="I244" s="18">
        <f t="shared" si="52"/>
        <v>496750.99000000005</v>
      </c>
      <c r="J244" s="18">
        <f t="shared" si="52"/>
        <v>421476.25</v>
      </c>
      <c r="K244" s="18">
        <f t="shared" si="52"/>
        <v>495713.4</v>
      </c>
      <c r="L244" s="18">
        <f t="shared" si="52"/>
        <v>174633.28000000003</v>
      </c>
      <c r="M244" s="18">
        <f t="shared" si="52"/>
        <v>291547.71000000002</v>
      </c>
      <c r="N244" s="18">
        <f t="shared" si="52"/>
        <v>223062.47</v>
      </c>
      <c r="O244" s="18">
        <f t="shared" si="52"/>
        <v>97490.49</v>
      </c>
    </row>
    <row r="245" spans="1:15" s="30" customFormat="1" ht="15" customHeight="1" x14ac:dyDescent="0.15">
      <c r="A245" s="11" t="s">
        <v>489</v>
      </c>
      <c r="B245" s="12" t="s">
        <v>178</v>
      </c>
      <c r="C245" s="9">
        <f>SUM(D245:O245)</f>
        <v>1167172.0499999998</v>
      </c>
      <c r="D245" s="33">
        <v>63330.19</v>
      </c>
      <c r="E245" s="33">
        <v>54824.77</v>
      </c>
      <c r="F245" s="33">
        <v>65297.18</v>
      </c>
      <c r="G245" s="33">
        <v>252647.47</v>
      </c>
      <c r="H245" s="33">
        <v>139252.5</v>
      </c>
      <c r="I245" s="33">
        <v>127695.03</v>
      </c>
      <c r="J245" s="33">
        <v>122717.41</v>
      </c>
      <c r="K245" s="33">
        <v>115057.46</v>
      </c>
      <c r="L245" s="33">
        <v>61397.94</v>
      </c>
      <c r="M245" s="33">
        <v>54427.44</v>
      </c>
      <c r="N245" s="33">
        <v>52669.2</v>
      </c>
      <c r="O245" s="33">
        <v>57855.46</v>
      </c>
    </row>
    <row r="246" spans="1:15" s="7" customFormat="1" ht="15" customHeight="1" x14ac:dyDescent="0.15">
      <c r="A246" s="11" t="s">
        <v>490</v>
      </c>
      <c r="B246" s="12" t="s">
        <v>179</v>
      </c>
      <c r="C246" s="9">
        <f>SUM(D246:O246)</f>
        <v>86211.7</v>
      </c>
      <c r="D246" s="33">
        <v>31.86</v>
      </c>
      <c r="E246" s="33">
        <v>28.78</v>
      </c>
      <c r="F246" s="33">
        <v>11826.19</v>
      </c>
      <c r="G246" s="33">
        <v>35219.29</v>
      </c>
      <c r="H246" s="33">
        <v>6016.47</v>
      </c>
      <c r="I246" s="33">
        <v>6037.35</v>
      </c>
      <c r="J246" s="33">
        <v>6259.1</v>
      </c>
      <c r="K246" s="33">
        <v>7582.21</v>
      </c>
      <c r="L246" s="33">
        <v>189.04</v>
      </c>
      <c r="M246" s="33">
        <v>9199.08</v>
      </c>
      <c r="N246" s="33">
        <v>3822.33</v>
      </c>
      <c r="O246" s="33">
        <v>0</v>
      </c>
    </row>
    <row r="247" spans="1:15" s="7" customFormat="1" ht="15" customHeight="1" x14ac:dyDescent="0.15">
      <c r="A247" s="11" t="s">
        <v>491</v>
      </c>
      <c r="B247" s="12" t="s">
        <v>180</v>
      </c>
      <c r="C247" s="9">
        <f>SUM(D247:O247)</f>
        <v>1</v>
      </c>
      <c r="D247" s="33">
        <v>1</v>
      </c>
      <c r="E247" s="33">
        <v>0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</row>
    <row r="248" spans="1:15" s="7" customFormat="1" ht="15" customHeight="1" x14ac:dyDescent="0.15">
      <c r="A248" s="11" t="s">
        <v>492</v>
      </c>
      <c r="B248" s="12" t="s">
        <v>181</v>
      </c>
      <c r="C248" s="9">
        <f>SUM(D248:O248)</f>
        <v>1663988.2099999997</v>
      </c>
      <c r="D248" s="33">
        <v>1797.8</v>
      </c>
      <c r="E248" s="33">
        <v>19118.150000000001</v>
      </c>
      <c r="F248" s="33">
        <v>182039.17</v>
      </c>
      <c r="G248" s="33">
        <v>593631.55000000005</v>
      </c>
      <c r="H248" s="33">
        <v>10696.81</v>
      </c>
      <c r="I248" s="33">
        <v>275169.46000000002</v>
      </c>
      <c r="J248" s="33">
        <v>197786.12</v>
      </c>
      <c r="K248" s="33">
        <v>249619</v>
      </c>
      <c r="L248" s="33">
        <v>86872.16</v>
      </c>
      <c r="M248" s="33">
        <v>18303.16</v>
      </c>
      <c r="N248" s="33">
        <v>21875.7</v>
      </c>
      <c r="O248" s="33">
        <v>7079.13</v>
      </c>
    </row>
    <row r="249" spans="1:15" s="7" customFormat="1" ht="15" customHeight="1" x14ac:dyDescent="0.15">
      <c r="A249" s="11" t="s">
        <v>634</v>
      </c>
      <c r="B249" s="39" t="s">
        <v>659</v>
      </c>
      <c r="C249" s="9">
        <f t="shared" ref="C249:C250" si="53">SUM(D249:O249)</f>
        <v>207123.72000000003</v>
      </c>
      <c r="D249" s="33">
        <v>228.5</v>
      </c>
      <c r="E249" s="33">
        <v>4954.41</v>
      </c>
      <c r="F249" s="33">
        <v>9852.23</v>
      </c>
      <c r="G249" s="33">
        <v>14314.55</v>
      </c>
      <c r="H249" s="33">
        <v>17993.45</v>
      </c>
      <c r="I249" s="33">
        <v>18169.900000000001</v>
      </c>
      <c r="J249" s="33">
        <v>23073.78</v>
      </c>
      <c r="K249" s="33">
        <v>23177</v>
      </c>
      <c r="L249" s="33">
        <v>21689.22</v>
      </c>
      <c r="M249" s="33">
        <v>25622.75</v>
      </c>
      <c r="N249" s="33">
        <v>28280.11</v>
      </c>
      <c r="O249" s="33">
        <v>19767.82</v>
      </c>
    </row>
    <row r="250" spans="1:15" s="30" customFormat="1" ht="15" customHeight="1" x14ac:dyDescent="0.15">
      <c r="A250" s="11" t="s">
        <v>635</v>
      </c>
      <c r="B250" s="39" t="s">
        <v>660</v>
      </c>
      <c r="C250" s="9">
        <f t="shared" si="53"/>
        <v>599918.72</v>
      </c>
      <c r="D250" s="33">
        <v>499.58</v>
      </c>
      <c r="E250" s="33">
        <v>2896.74</v>
      </c>
      <c r="F250" s="33">
        <v>3003.08</v>
      </c>
      <c r="G250" s="33">
        <v>4004.97</v>
      </c>
      <c r="H250" s="33">
        <v>30234.12</v>
      </c>
      <c r="I250" s="33">
        <v>69679.25</v>
      </c>
      <c r="J250" s="33">
        <v>71639.839999999997</v>
      </c>
      <c r="K250" s="33">
        <v>100277.73</v>
      </c>
      <c r="L250" s="33">
        <v>4484.92</v>
      </c>
      <c r="M250" s="33">
        <v>183995.28</v>
      </c>
      <c r="N250" s="33">
        <v>116415.13</v>
      </c>
      <c r="O250" s="33">
        <v>12788.08</v>
      </c>
    </row>
    <row r="251" spans="1:15" s="30" customFormat="1" ht="15" customHeight="1" x14ac:dyDescent="0.15">
      <c r="A251" s="4" t="s">
        <v>493</v>
      </c>
      <c r="B251" s="31" t="s">
        <v>182</v>
      </c>
      <c r="C251" s="18">
        <f t="shared" ref="C251:O251" si="54">SUM(C252:C254)</f>
        <v>46488.6</v>
      </c>
      <c r="D251" s="18">
        <f t="shared" si="54"/>
        <v>2</v>
      </c>
      <c r="E251" s="18">
        <f t="shared" si="54"/>
        <v>1661.85</v>
      </c>
      <c r="F251" s="18">
        <f t="shared" si="54"/>
        <v>4604.5</v>
      </c>
      <c r="G251" s="18">
        <f t="shared" si="54"/>
        <v>0</v>
      </c>
      <c r="H251" s="18">
        <f t="shared" si="54"/>
        <v>3996.06</v>
      </c>
      <c r="I251" s="18">
        <f t="shared" si="54"/>
        <v>7875.03</v>
      </c>
      <c r="J251" s="18">
        <f t="shared" si="54"/>
        <v>1147.8599999999999</v>
      </c>
      <c r="K251" s="18">
        <f t="shared" si="54"/>
        <v>2018.81</v>
      </c>
      <c r="L251" s="18">
        <f t="shared" si="54"/>
        <v>1350.69</v>
      </c>
      <c r="M251" s="18">
        <f t="shared" si="54"/>
        <v>2645.02</v>
      </c>
      <c r="N251" s="18">
        <f t="shared" si="54"/>
        <v>19823</v>
      </c>
      <c r="O251" s="18">
        <f t="shared" si="54"/>
        <v>1363.78</v>
      </c>
    </row>
    <row r="252" spans="1:15" s="7" customFormat="1" ht="15" customHeight="1" x14ac:dyDescent="0.15">
      <c r="A252" s="11" t="s">
        <v>494</v>
      </c>
      <c r="B252" s="12" t="s">
        <v>183</v>
      </c>
      <c r="C252" s="9">
        <f>SUM(D252:O252)</f>
        <v>46486.6</v>
      </c>
      <c r="D252" s="33">
        <v>0</v>
      </c>
      <c r="E252" s="33">
        <v>1661.85</v>
      </c>
      <c r="F252" s="33">
        <v>4604.5</v>
      </c>
      <c r="G252" s="33">
        <v>0</v>
      </c>
      <c r="H252" s="33">
        <v>3996.06</v>
      </c>
      <c r="I252" s="33">
        <v>7875.03</v>
      </c>
      <c r="J252" s="33">
        <v>1147.8599999999999</v>
      </c>
      <c r="K252" s="33">
        <v>2018.81</v>
      </c>
      <c r="L252" s="33">
        <v>1350.69</v>
      </c>
      <c r="M252" s="33">
        <v>2645.02</v>
      </c>
      <c r="N252" s="33">
        <v>19823</v>
      </c>
      <c r="O252" s="33">
        <v>1363.78</v>
      </c>
    </row>
    <row r="253" spans="1:15" s="7" customFormat="1" ht="15" customHeight="1" x14ac:dyDescent="0.15">
      <c r="A253" s="11" t="s">
        <v>495</v>
      </c>
      <c r="B253" s="12" t="s">
        <v>182</v>
      </c>
      <c r="C253" s="9">
        <f>SUM(D253:O253)</f>
        <v>1</v>
      </c>
      <c r="D253" s="33">
        <v>1</v>
      </c>
      <c r="E253" s="33">
        <v>0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</row>
    <row r="254" spans="1:15" s="7" customFormat="1" ht="15" customHeight="1" x14ac:dyDescent="0.15">
      <c r="A254" s="11" t="s">
        <v>496</v>
      </c>
      <c r="B254" s="12" t="s">
        <v>184</v>
      </c>
      <c r="C254" s="9">
        <f>SUM(D254:O254)</f>
        <v>1</v>
      </c>
      <c r="D254" s="33">
        <v>1</v>
      </c>
      <c r="E254" s="33">
        <v>0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</row>
    <row r="255" spans="1:15" s="7" customFormat="1" ht="15" customHeight="1" x14ac:dyDescent="0.15">
      <c r="A255" s="1" t="s">
        <v>497</v>
      </c>
      <c r="B255" s="37" t="s">
        <v>263</v>
      </c>
      <c r="C255" s="16">
        <f t="shared" ref="C255:O255" si="55">+C256+C272+C292+C276</f>
        <v>20393014.119999997</v>
      </c>
      <c r="D255" s="16">
        <f t="shared" ref="D255:O255" si="56">+D256+D272+D292+D276</f>
        <v>1595246.8800000001</v>
      </c>
      <c r="E255" s="16">
        <f t="shared" si="56"/>
        <v>1432604.9000000001</v>
      </c>
      <c r="F255" s="16">
        <f t="shared" si="56"/>
        <v>1605557.6000000003</v>
      </c>
      <c r="G255" s="16">
        <f t="shared" si="56"/>
        <v>1784886.0100000002</v>
      </c>
      <c r="H255" s="16">
        <f t="shared" si="56"/>
        <v>1534631.92</v>
      </c>
      <c r="I255" s="16">
        <f t="shared" si="56"/>
        <v>1223561.74</v>
      </c>
      <c r="J255" s="16">
        <f t="shared" si="56"/>
        <v>1362280.3900000001</v>
      </c>
      <c r="K255" s="16">
        <f t="shared" si="56"/>
        <v>1152117.76</v>
      </c>
      <c r="L255" s="16">
        <f t="shared" si="56"/>
        <v>1807944.7199999997</v>
      </c>
      <c r="M255" s="16">
        <f t="shared" si="56"/>
        <v>2076463.74</v>
      </c>
      <c r="N255" s="16">
        <f t="shared" si="56"/>
        <v>2238512.2199999997</v>
      </c>
      <c r="O255" s="16">
        <f t="shared" si="56"/>
        <v>2579206.2400000007</v>
      </c>
    </row>
    <row r="256" spans="1:15" s="7" customFormat="1" ht="15" customHeight="1" x14ac:dyDescent="0.15">
      <c r="A256" s="3" t="s">
        <v>498</v>
      </c>
      <c r="B256" s="29" t="s">
        <v>264</v>
      </c>
      <c r="C256" s="17">
        <f t="shared" ref="C256:O256" si="57">+C257</f>
        <v>15527442.559999999</v>
      </c>
      <c r="D256" s="17">
        <f t="shared" si="57"/>
        <v>1279429.5900000001</v>
      </c>
      <c r="E256" s="17">
        <f t="shared" si="57"/>
        <v>1109589.9900000002</v>
      </c>
      <c r="F256" s="17">
        <f t="shared" si="57"/>
        <v>1297530.8900000004</v>
      </c>
      <c r="G256" s="17">
        <f t="shared" si="57"/>
        <v>1336581.3700000001</v>
      </c>
      <c r="H256" s="17">
        <f t="shared" si="57"/>
        <v>1227063.51</v>
      </c>
      <c r="I256" s="17">
        <f t="shared" si="57"/>
        <v>884730.17</v>
      </c>
      <c r="J256" s="17">
        <f t="shared" si="57"/>
        <v>982268.63000000012</v>
      </c>
      <c r="K256" s="17">
        <f t="shared" si="57"/>
        <v>725209.62</v>
      </c>
      <c r="L256" s="17">
        <f t="shared" si="57"/>
        <v>1313927.94</v>
      </c>
      <c r="M256" s="17">
        <f t="shared" si="57"/>
        <v>1685150.72</v>
      </c>
      <c r="N256" s="17">
        <f t="shared" si="57"/>
        <v>1591591.49</v>
      </c>
      <c r="O256" s="17">
        <f t="shared" si="57"/>
        <v>2094368.6400000004</v>
      </c>
    </row>
    <row r="257" spans="1:15" s="7" customFormat="1" ht="15" customHeight="1" x14ac:dyDescent="0.15">
      <c r="A257" s="4" t="s">
        <v>499</v>
      </c>
      <c r="B257" s="31" t="s">
        <v>185</v>
      </c>
      <c r="C257" s="18">
        <f t="shared" ref="C257:O257" si="58">SUM(C258:C271)</f>
        <v>15527442.559999999</v>
      </c>
      <c r="D257" s="18">
        <f t="shared" ref="D257:O257" si="59">SUM(D258:D271)</f>
        <v>1279429.5900000001</v>
      </c>
      <c r="E257" s="18">
        <f t="shared" si="59"/>
        <v>1109589.9900000002</v>
      </c>
      <c r="F257" s="18">
        <f t="shared" si="59"/>
        <v>1297530.8900000004</v>
      </c>
      <c r="G257" s="18">
        <f t="shared" si="59"/>
        <v>1336581.3700000001</v>
      </c>
      <c r="H257" s="18">
        <f t="shared" si="59"/>
        <v>1227063.51</v>
      </c>
      <c r="I257" s="18">
        <f t="shared" si="59"/>
        <v>884730.17</v>
      </c>
      <c r="J257" s="18">
        <f t="shared" si="59"/>
        <v>982268.63000000012</v>
      </c>
      <c r="K257" s="18">
        <f t="shared" si="59"/>
        <v>725209.62</v>
      </c>
      <c r="L257" s="18">
        <f t="shared" si="59"/>
        <v>1313927.94</v>
      </c>
      <c r="M257" s="18">
        <f t="shared" si="59"/>
        <v>1685150.72</v>
      </c>
      <c r="N257" s="18">
        <f t="shared" si="59"/>
        <v>1591591.49</v>
      </c>
      <c r="O257" s="18">
        <f t="shared" si="59"/>
        <v>2094368.6400000004</v>
      </c>
    </row>
    <row r="258" spans="1:15" s="7" customFormat="1" ht="15" customHeight="1" x14ac:dyDescent="0.15">
      <c r="A258" s="11" t="s">
        <v>500</v>
      </c>
      <c r="B258" s="12" t="s">
        <v>186</v>
      </c>
      <c r="C258" s="9">
        <f t="shared" ref="C258:C271" si="60">SUM(D258:O258)</f>
        <v>1</v>
      </c>
      <c r="D258" s="33">
        <v>1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</row>
    <row r="259" spans="1:15" s="7" customFormat="1" ht="15" customHeight="1" x14ac:dyDescent="0.15">
      <c r="A259" s="11" t="s">
        <v>501</v>
      </c>
      <c r="B259" s="12" t="s">
        <v>187</v>
      </c>
      <c r="C259" s="9">
        <f t="shared" si="60"/>
        <v>1835943.88</v>
      </c>
      <c r="D259" s="33">
        <v>221312.28</v>
      </c>
      <c r="E259" s="33">
        <v>213672.01</v>
      </c>
      <c r="F259" s="33">
        <v>0</v>
      </c>
      <c r="G259" s="33">
        <v>0</v>
      </c>
      <c r="H259" s="33">
        <v>0</v>
      </c>
      <c r="I259" s="33">
        <v>183.98</v>
      </c>
      <c r="J259" s="33">
        <v>0</v>
      </c>
      <c r="K259" s="33">
        <v>0</v>
      </c>
      <c r="L259" s="33">
        <v>535697.35</v>
      </c>
      <c r="M259" s="33">
        <v>288211.24</v>
      </c>
      <c r="N259" s="33">
        <v>233285.6</v>
      </c>
      <c r="O259" s="33">
        <v>343581.42</v>
      </c>
    </row>
    <row r="260" spans="1:15" s="7" customFormat="1" ht="15" customHeight="1" x14ac:dyDescent="0.15">
      <c r="A260" s="11" t="s">
        <v>502</v>
      </c>
      <c r="B260" s="12" t="s">
        <v>188</v>
      </c>
      <c r="C260" s="9">
        <f t="shared" si="60"/>
        <v>12449768.07</v>
      </c>
      <c r="D260" s="33">
        <v>1019472.55</v>
      </c>
      <c r="E260" s="33">
        <v>877767.28</v>
      </c>
      <c r="F260" s="33">
        <v>1253198.3500000001</v>
      </c>
      <c r="G260" s="33">
        <v>1142233.02</v>
      </c>
      <c r="H260" s="33">
        <v>1113905.25</v>
      </c>
      <c r="I260" s="33">
        <v>852940.23</v>
      </c>
      <c r="J260" s="33">
        <v>947822.67</v>
      </c>
      <c r="K260" s="33">
        <v>655519.77</v>
      </c>
      <c r="L260" s="33">
        <v>624650.01</v>
      </c>
      <c r="M260" s="33">
        <v>1283432.3500000001</v>
      </c>
      <c r="N260" s="33">
        <v>1144946.72</v>
      </c>
      <c r="O260" s="33">
        <v>1533879.87</v>
      </c>
    </row>
    <row r="261" spans="1:15" s="7" customFormat="1" ht="15" customHeight="1" x14ac:dyDescent="0.15">
      <c r="A261" s="11" t="s">
        <v>503</v>
      </c>
      <c r="B261" s="12" t="s">
        <v>189</v>
      </c>
      <c r="C261" s="9">
        <f t="shared" si="60"/>
        <v>133308.78999999998</v>
      </c>
      <c r="D261" s="33">
        <v>27592</v>
      </c>
      <c r="E261" s="33">
        <v>7665.82</v>
      </c>
      <c r="F261" s="33">
        <v>25869.599999999999</v>
      </c>
      <c r="G261" s="33">
        <v>8810.58</v>
      </c>
      <c r="H261" s="33">
        <v>0</v>
      </c>
      <c r="I261" s="33">
        <v>0</v>
      </c>
      <c r="J261" s="33">
        <v>2575.7199999999998</v>
      </c>
      <c r="K261" s="33">
        <v>51596.09</v>
      </c>
      <c r="L261" s="33">
        <v>6132.65</v>
      </c>
      <c r="M261" s="33">
        <v>0</v>
      </c>
      <c r="N261" s="33">
        <v>2044.22</v>
      </c>
      <c r="O261" s="33">
        <v>1022.11</v>
      </c>
    </row>
    <row r="262" spans="1:15" s="7" customFormat="1" ht="15" customHeight="1" x14ac:dyDescent="0.15">
      <c r="A262" s="11" t="s">
        <v>504</v>
      </c>
      <c r="B262" s="12" t="s">
        <v>190</v>
      </c>
      <c r="C262" s="9">
        <f t="shared" si="60"/>
        <v>283144.39</v>
      </c>
      <c r="D262" s="33">
        <v>9822.4699999999993</v>
      </c>
      <c r="E262" s="33">
        <v>6970.79</v>
      </c>
      <c r="F262" s="33">
        <v>16772.82</v>
      </c>
      <c r="G262" s="33">
        <v>23764.05</v>
      </c>
      <c r="H262" s="33">
        <v>24908.81</v>
      </c>
      <c r="I262" s="33">
        <v>20135.55</v>
      </c>
      <c r="J262" s="33">
        <v>10773.04</v>
      </c>
      <c r="K262" s="33">
        <v>7921.35</v>
      </c>
      <c r="L262" s="33">
        <v>6653.93</v>
      </c>
      <c r="M262" s="33">
        <v>40185.26</v>
      </c>
      <c r="N262" s="33">
        <v>77970.2</v>
      </c>
      <c r="O262" s="33">
        <v>37266.120000000003</v>
      </c>
    </row>
    <row r="263" spans="1:15" s="7" customFormat="1" ht="15" customHeight="1" x14ac:dyDescent="0.15">
      <c r="A263" s="11" t="s">
        <v>505</v>
      </c>
      <c r="B263" s="12" t="s">
        <v>191</v>
      </c>
      <c r="C263" s="9">
        <f t="shared" si="60"/>
        <v>166834.83000000002</v>
      </c>
      <c r="D263" s="33">
        <v>0</v>
      </c>
      <c r="E263" s="33">
        <v>0</v>
      </c>
      <c r="F263" s="33">
        <v>511.05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11754.26</v>
      </c>
      <c r="N263" s="33">
        <v>60810.94</v>
      </c>
      <c r="O263" s="33">
        <v>93758.58</v>
      </c>
    </row>
    <row r="264" spans="1:15" s="7" customFormat="1" ht="15" customHeight="1" x14ac:dyDescent="0.15">
      <c r="A264" s="11" t="s">
        <v>506</v>
      </c>
      <c r="B264" s="12" t="s">
        <v>192</v>
      </c>
      <c r="C264" s="9">
        <f t="shared" si="60"/>
        <v>1</v>
      </c>
      <c r="D264" s="33">
        <v>1</v>
      </c>
      <c r="E264" s="33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</row>
    <row r="265" spans="1:15" s="7" customFormat="1" ht="15" customHeight="1" x14ac:dyDescent="0.15">
      <c r="A265" s="11" t="s">
        <v>507</v>
      </c>
      <c r="B265" s="12" t="s">
        <v>193</v>
      </c>
      <c r="C265" s="9">
        <f t="shared" si="60"/>
        <v>1</v>
      </c>
      <c r="D265" s="33">
        <v>1</v>
      </c>
      <c r="E265" s="33">
        <v>0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</row>
    <row r="266" spans="1:15" s="30" customFormat="1" ht="15" customHeight="1" x14ac:dyDescent="0.15">
      <c r="A266" s="11" t="s">
        <v>508</v>
      </c>
      <c r="B266" s="12" t="s">
        <v>194</v>
      </c>
      <c r="C266" s="9">
        <f t="shared" si="60"/>
        <v>1</v>
      </c>
      <c r="D266" s="33">
        <v>1</v>
      </c>
      <c r="E266" s="33">
        <v>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</row>
    <row r="267" spans="1:15" s="30" customFormat="1" ht="15" customHeight="1" x14ac:dyDescent="0.15">
      <c r="A267" s="11" t="s">
        <v>509</v>
      </c>
      <c r="B267" s="12" t="s">
        <v>195</v>
      </c>
      <c r="C267" s="9">
        <f t="shared" si="60"/>
        <v>230462.89999999997</v>
      </c>
      <c r="D267" s="33">
        <v>1225.29</v>
      </c>
      <c r="E267" s="33">
        <v>3514.09</v>
      </c>
      <c r="F267" s="33">
        <v>1179.07</v>
      </c>
      <c r="G267" s="33">
        <v>161773.72</v>
      </c>
      <c r="H267" s="33">
        <v>6480.68</v>
      </c>
      <c r="I267" s="33">
        <v>8921.5499999999993</v>
      </c>
      <c r="J267" s="33">
        <v>10380.18</v>
      </c>
      <c r="K267" s="33">
        <v>6913.32</v>
      </c>
      <c r="L267" s="33">
        <v>5916.32</v>
      </c>
      <c r="M267" s="33">
        <v>10778.64</v>
      </c>
      <c r="N267" s="33">
        <v>11782.52</v>
      </c>
      <c r="O267" s="33">
        <v>1597.52</v>
      </c>
    </row>
    <row r="268" spans="1:15" s="7" customFormat="1" ht="15" customHeight="1" x14ac:dyDescent="0.15">
      <c r="A268" s="11" t="s">
        <v>510</v>
      </c>
      <c r="B268" s="12" t="s">
        <v>196</v>
      </c>
      <c r="C268" s="9">
        <f t="shared" si="60"/>
        <v>37998.28</v>
      </c>
      <c r="D268" s="33">
        <v>0</v>
      </c>
      <c r="E268" s="33">
        <v>0</v>
      </c>
      <c r="F268" s="33">
        <v>0</v>
      </c>
      <c r="G268" s="33">
        <v>0</v>
      </c>
      <c r="H268" s="33">
        <v>0</v>
      </c>
      <c r="I268" s="33">
        <v>2548.86</v>
      </c>
      <c r="J268" s="33">
        <v>10717.02</v>
      </c>
      <c r="K268" s="33">
        <v>2748.04</v>
      </c>
      <c r="L268" s="33">
        <v>91.6</v>
      </c>
      <c r="M268" s="33">
        <v>0</v>
      </c>
      <c r="N268" s="33">
        <v>15297.44</v>
      </c>
      <c r="O268" s="33">
        <v>6595.32</v>
      </c>
    </row>
    <row r="269" spans="1:15" s="7" customFormat="1" ht="15" customHeight="1" x14ac:dyDescent="0.15">
      <c r="A269" s="11" t="s">
        <v>511</v>
      </c>
      <c r="B269" s="12" t="s">
        <v>197</v>
      </c>
      <c r="C269" s="9">
        <f t="shared" si="60"/>
        <v>293898.12</v>
      </c>
      <c r="D269" s="33">
        <v>0</v>
      </c>
      <c r="E269" s="33">
        <v>0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134786.07999999999</v>
      </c>
      <c r="M269" s="33">
        <v>50788.97</v>
      </c>
      <c r="N269" s="33">
        <v>45453.85</v>
      </c>
      <c r="O269" s="33">
        <v>62869.22</v>
      </c>
    </row>
    <row r="270" spans="1:15" s="30" customFormat="1" ht="15" customHeight="1" x14ac:dyDescent="0.15">
      <c r="A270" s="11" t="s">
        <v>512</v>
      </c>
      <c r="B270" s="12" t="s">
        <v>198</v>
      </c>
      <c r="C270" s="9">
        <f t="shared" si="60"/>
        <v>1</v>
      </c>
      <c r="D270" s="33">
        <v>1</v>
      </c>
      <c r="E270" s="33">
        <v>0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</row>
    <row r="271" spans="1:15" s="30" customFormat="1" ht="15" customHeight="1" x14ac:dyDescent="0.15">
      <c r="A271" s="11" t="s">
        <v>513</v>
      </c>
      <c r="B271" s="12" t="s">
        <v>199</v>
      </c>
      <c r="C271" s="9">
        <f t="shared" si="60"/>
        <v>96078.3</v>
      </c>
      <c r="D271" s="33">
        <v>0</v>
      </c>
      <c r="E271" s="33">
        <v>0</v>
      </c>
      <c r="F271" s="33">
        <v>0</v>
      </c>
      <c r="G271" s="33">
        <v>0</v>
      </c>
      <c r="H271" s="33">
        <v>81768.77</v>
      </c>
      <c r="I271" s="33">
        <v>0</v>
      </c>
      <c r="J271" s="33">
        <v>0</v>
      </c>
      <c r="K271" s="33">
        <v>511.05</v>
      </c>
      <c r="L271" s="33">
        <v>0</v>
      </c>
      <c r="M271" s="33">
        <v>0</v>
      </c>
      <c r="N271" s="33">
        <v>0</v>
      </c>
      <c r="O271" s="33">
        <v>13798.48</v>
      </c>
    </row>
    <row r="272" spans="1:15" s="7" customFormat="1" ht="15" customHeight="1" x14ac:dyDescent="0.15">
      <c r="A272" s="3" t="s">
        <v>514</v>
      </c>
      <c r="B272" s="29" t="s">
        <v>200</v>
      </c>
      <c r="C272" s="17">
        <f t="shared" ref="C272:O272" si="61">+C273</f>
        <v>188284.81000000003</v>
      </c>
      <c r="D272" s="17">
        <f t="shared" si="61"/>
        <v>10065.56</v>
      </c>
      <c r="E272" s="17">
        <f t="shared" si="61"/>
        <v>0</v>
      </c>
      <c r="F272" s="17">
        <f t="shared" si="61"/>
        <v>0</v>
      </c>
      <c r="G272" s="17">
        <f t="shared" si="61"/>
        <v>104463.1</v>
      </c>
      <c r="H272" s="17">
        <f t="shared" si="61"/>
        <v>0</v>
      </c>
      <c r="I272" s="17">
        <f t="shared" si="61"/>
        <v>38292.92</v>
      </c>
      <c r="J272" s="17">
        <f t="shared" si="61"/>
        <v>12013.04</v>
      </c>
      <c r="K272" s="17">
        <f t="shared" si="61"/>
        <v>0</v>
      </c>
      <c r="L272" s="17">
        <f t="shared" si="61"/>
        <v>5470.42</v>
      </c>
      <c r="M272" s="17">
        <f t="shared" si="61"/>
        <v>4303.72</v>
      </c>
      <c r="N272" s="17">
        <f t="shared" si="61"/>
        <v>13676.05</v>
      </c>
      <c r="O272" s="17">
        <f t="shared" si="61"/>
        <v>0</v>
      </c>
    </row>
    <row r="273" spans="1:15" s="7" customFormat="1" ht="15" customHeight="1" x14ac:dyDescent="0.15">
      <c r="A273" s="4" t="s">
        <v>515</v>
      </c>
      <c r="B273" s="31" t="s">
        <v>200</v>
      </c>
      <c r="C273" s="18">
        <f t="shared" ref="C273:O273" si="62">SUM(C274:C275)</f>
        <v>188284.81000000003</v>
      </c>
      <c r="D273" s="18">
        <f t="shared" ref="D273:O273" si="63">SUM(D274:D275)</f>
        <v>10065.56</v>
      </c>
      <c r="E273" s="18">
        <f t="shared" si="63"/>
        <v>0</v>
      </c>
      <c r="F273" s="18">
        <f t="shared" si="63"/>
        <v>0</v>
      </c>
      <c r="G273" s="18">
        <f t="shared" si="63"/>
        <v>104463.1</v>
      </c>
      <c r="H273" s="18">
        <f t="shared" si="63"/>
        <v>0</v>
      </c>
      <c r="I273" s="18">
        <f t="shared" si="63"/>
        <v>38292.92</v>
      </c>
      <c r="J273" s="18">
        <f t="shared" si="63"/>
        <v>12013.04</v>
      </c>
      <c r="K273" s="18">
        <f t="shared" si="63"/>
        <v>0</v>
      </c>
      <c r="L273" s="18">
        <f t="shared" si="63"/>
        <v>5470.42</v>
      </c>
      <c r="M273" s="18">
        <f t="shared" si="63"/>
        <v>4303.72</v>
      </c>
      <c r="N273" s="18">
        <f t="shared" si="63"/>
        <v>13676.05</v>
      </c>
      <c r="O273" s="18">
        <f t="shared" si="63"/>
        <v>0</v>
      </c>
    </row>
    <row r="274" spans="1:15" s="7" customFormat="1" ht="15" customHeight="1" x14ac:dyDescent="0.15">
      <c r="A274" s="11" t="s">
        <v>516</v>
      </c>
      <c r="B274" s="12" t="s">
        <v>201</v>
      </c>
      <c r="C274" s="9">
        <f>SUM(D274:O274)</f>
        <v>1</v>
      </c>
      <c r="D274" s="33">
        <v>1</v>
      </c>
      <c r="E274" s="33">
        <v>0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</row>
    <row r="275" spans="1:15" s="7" customFormat="1" ht="15" customHeight="1" x14ac:dyDescent="0.15">
      <c r="A275" s="11" t="s">
        <v>517</v>
      </c>
      <c r="B275" s="12" t="s">
        <v>202</v>
      </c>
      <c r="C275" s="9">
        <f t="shared" ref="C275" si="64">SUM(D275:O275)</f>
        <v>188283.81000000003</v>
      </c>
      <c r="D275" s="33">
        <v>10064.56</v>
      </c>
      <c r="E275" s="33">
        <v>0</v>
      </c>
      <c r="F275" s="33">
        <v>0</v>
      </c>
      <c r="G275" s="33">
        <v>104463.1</v>
      </c>
      <c r="H275" s="33">
        <v>0</v>
      </c>
      <c r="I275" s="33">
        <v>38292.92</v>
      </c>
      <c r="J275" s="33">
        <v>12013.04</v>
      </c>
      <c r="K275" s="33">
        <v>0</v>
      </c>
      <c r="L275" s="33">
        <v>5470.42</v>
      </c>
      <c r="M275" s="33">
        <v>4303.72</v>
      </c>
      <c r="N275" s="33">
        <v>13676.05</v>
      </c>
      <c r="O275" s="33">
        <v>0</v>
      </c>
    </row>
    <row r="276" spans="1:15" s="7" customFormat="1" ht="15" customHeight="1" x14ac:dyDescent="0.15">
      <c r="A276" s="3" t="s">
        <v>534</v>
      </c>
      <c r="B276" s="29" t="s">
        <v>203</v>
      </c>
      <c r="C276" s="17">
        <f t="shared" ref="C276:O276" si="65">+C277+C283+C285+C287+C290</f>
        <v>4539518.9499999993</v>
      </c>
      <c r="D276" s="17">
        <f t="shared" ref="D276:O276" si="66">+D277+D283+D285+D287+D290</f>
        <v>305280.08</v>
      </c>
      <c r="E276" s="17">
        <f t="shared" si="66"/>
        <v>322166.39999999997</v>
      </c>
      <c r="F276" s="17">
        <f t="shared" si="66"/>
        <v>307333.69</v>
      </c>
      <c r="G276" s="17">
        <f t="shared" si="66"/>
        <v>339653.6</v>
      </c>
      <c r="H276" s="17">
        <f t="shared" si="66"/>
        <v>295176.92000000004</v>
      </c>
      <c r="I276" s="17">
        <f t="shared" si="66"/>
        <v>296503.45</v>
      </c>
      <c r="J276" s="17">
        <f t="shared" si="66"/>
        <v>363822.12000000005</v>
      </c>
      <c r="K276" s="17">
        <f t="shared" si="66"/>
        <v>412237.07</v>
      </c>
      <c r="L276" s="17">
        <f t="shared" si="66"/>
        <v>486689.21</v>
      </c>
      <c r="M276" s="17">
        <f t="shared" si="66"/>
        <v>380471.84</v>
      </c>
      <c r="N276" s="17">
        <f t="shared" si="66"/>
        <v>602404.72</v>
      </c>
      <c r="O276" s="17">
        <f t="shared" si="66"/>
        <v>427779.85000000003</v>
      </c>
    </row>
    <row r="277" spans="1:15" s="30" customFormat="1" ht="15" customHeight="1" x14ac:dyDescent="0.15">
      <c r="A277" s="4" t="s">
        <v>535</v>
      </c>
      <c r="B277" s="31" t="s">
        <v>203</v>
      </c>
      <c r="C277" s="18">
        <f t="shared" ref="C277:O277" si="67">SUM(C278:C282)</f>
        <v>4449130.3099999996</v>
      </c>
      <c r="D277" s="18">
        <f t="shared" ref="D277:O277" si="68">SUM(D278:D282)</f>
        <v>305277.08</v>
      </c>
      <c r="E277" s="18">
        <f t="shared" si="68"/>
        <v>322166.39999999997</v>
      </c>
      <c r="F277" s="18">
        <f t="shared" si="68"/>
        <v>305555.61</v>
      </c>
      <c r="G277" s="18">
        <f t="shared" si="68"/>
        <v>312587.3</v>
      </c>
      <c r="H277" s="18">
        <f t="shared" si="68"/>
        <v>292213.46000000002</v>
      </c>
      <c r="I277" s="18">
        <f t="shared" si="68"/>
        <v>296503.45</v>
      </c>
      <c r="J277" s="18">
        <f t="shared" si="68"/>
        <v>351869.49000000005</v>
      </c>
      <c r="K277" s="18">
        <f t="shared" si="68"/>
        <v>411644.38</v>
      </c>
      <c r="L277" s="18">
        <f t="shared" si="68"/>
        <v>485108.7</v>
      </c>
      <c r="M277" s="18">
        <f t="shared" si="68"/>
        <v>379681.59</v>
      </c>
      <c r="N277" s="18">
        <f t="shared" si="68"/>
        <v>580672.65</v>
      </c>
      <c r="O277" s="18">
        <f t="shared" si="68"/>
        <v>405850.2</v>
      </c>
    </row>
    <row r="278" spans="1:15" s="7" customFormat="1" ht="15" customHeight="1" x14ac:dyDescent="0.15">
      <c r="A278" s="11" t="s">
        <v>536</v>
      </c>
      <c r="B278" s="12" t="s">
        <v>617</v>
      </c>
      <c r="C278" s="9">
        <f>SUM(D278:O278)</f>
        <v>194976.15</v>
      </c>
      <c r="D278" s="33">
        <v>0</v>
      </c>
      <c r="E278" s="33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119101.6</v>
      </c>
      <c r="M278" s="33">
        <v>13631.93</v>
      </c>
      <c r="N278" s="33">
        <v>7606.22</v>
      </c>
      <c r="O278" s="33">
        <v>54636.4</v>
      </c>
    </row>
    <row r="279" spans="1:15" s="7" customFormat="1" ht="15" customHeight="1" x14ac:dyDescent="0.15">
      <c r="A279" s="11" t="s">
        <v>537</v>
      </c>
      <c r="B279" s="12" t="s">
        <v>204</v>
      </c>
      <c r="C279" s="9">
        <f>SUM(D279:O279)</f>
        <v>1</v>
      </c>
      <c r="D279" s="33">
        <v>1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</row>
    <row r="280" spans="1:15" s="7" customFormat="1" ht="15" customHeight="1" x14ac:dyDescent="0.15">
      <c r="A280" s="11" t="s">
        <v>538</v>
      </c>
      <c r="B280" s="12" t="s">
        <v>203</v>
      </c>
      <c r="C280" s="9">
        <f>SUM(D280:O280)</f>
        <v>35945.509999999995</v>
      </c>
      <c r="D280" s="33">
        <v>0</v>
      </c>
      <c r="E280" s="33">
        <v>101.04</v>
      </c>
      <c r="F280" s="33">
        <v>0</v>
      </c>
      <c r="G280" s="33">
        <v>9245.64</v>
      </c>
      <c r="H280" s="33">
        <v>0</v>
      </c>
      <c r="I280" s="33">
        <v>0.02</v>
      </c>
      <c r="J280" s="33">
        <v>8889.4</v>
      </c>
      <c r="K280" s="33">
        <v>2963.46</v>
      </c>
      <c r="L280" s="33">
        <v>3794.1</v>
      </c>
      <c r="M280" s="33">
        <v>2963.46</v>
      </c>
      <c r="N280" s="33">
        <v>131.38999999999999</v>
      </c>
      <c r="O280" s="33">
        <v>7857</v>
      </c>
    </row>
    <row r="281" spans="1:15" s="7" customFormat="1" ht="15" customHeight="1" x14ac:dyDescent="0.15">
      <c r="A281" s="11" t="s">
        <v>539</v>
      </c>
      <c r="B281" s="12" t="s">
        <v>205</v>
      </c>
      <c r="C281" s="9">
        <f>SUM(D281:O281)</f>
        <v>3354.59</v>
      </c>
      <c r="D281" s="34">
        <v>3354.59</v>
      </c>
      <c r="E281" s="33">
        <v>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</row>
    <row r="282" spans="1:15" s="7" customFormat="1" ht="15" customHeight="1" x14ac:dyDescent="0.15">
      <c r="A282" s="11" t="s">
        <v>540</v>
      </c>
      <c r="B282" s="12" t="s">
        <v>206</v>
      </c>
      <c r="C282" s="9">
        <f>SUM(D282:O282)</f>
        <v>4214853.0599999996</v>
      </c>
      <c r="D282" s="33">
        <v>301921.49</v>
      </c>
      <c r="E282" s="33">
        <v>322065.36</v>
      </c>
      <c r="F282" s="33">
        <v>305555.61</v>
      </c>
      <c r="G282" s="33">
        <v>303341.65999999997</v>
      </c>
      <c r="H282" s="33">
        <v>292213.46000000002</v>
      </c>
      <c r="I282" s="33">
        <v>296503.43</v>
      </c>
      <c r="J282" s="33">
        <v>342980.09</v>
      </c>
      <c r="K282" s="33">
        <v>408680.92</v>
      </c>
      <c r="L282" s="33">
        <v>362213</v>
      </c>
      <c r="M282" s="33">
        <v>363086.2</v>
      </c>
      <c r="N282" s="33">
        <v>572935.04</v>
      </c>
      <c r="O282" s="33">
        <v>343356.8</v>
      </c>
    </row>
    <row r="283" spans="1:15" s="30" customFormat="1" ht="15" customHeight="1" x14ac:dyDescent="0.15">
      <c r="A283" s="4" t="s">
        <v>541</v>
      </c>
      <c r="B283" s="31" t="s">
        <v>207</v>
      </c>
      <c r="C283" s="18">
        <f t="shared" ref="C283:O283" si="69">+C284</f>
        <v>1</v>
      </c>
      <c r="D283" s="18">
        <f t="shared" si="69"/>
        <v>1</v>
      </c>
      <c r="E283" s="18">
        <f t="shared" si="69"/>
        <v>0</v>
      </c>
      <c r="F283" s="18">
        <f t="shared" si="69"/>
        <v>0</v>
      </c>
      <c r="G283" s="18">
        <f t="shared" si="69"/>
        <v>0</v>
      </c>
      <c r="H283" s="18">
        <f t="shared" si="69"/>
        <v>0</v>
      </c>
      <c r="I283" s="18">
        <f t="shared" si="69"/>
        <v>0</v>
      </c>
      <c r="J283" s="18">
        <f t="shared" si="69"/>
        <v>0</v>
      </c>
      <c r="K283" s="18">
        <f t="shared" si="69"/>
        <v>0</v>
      </c>
      <c r="L283" s="18">
        <f t="shared" si="69"/>
        <v>0</v>
      </c>
      <c r="M283" s="18">
        <f t="shared" si="69"/>
        <v>0</v>
      </c>
      <c r="N283" s="18">
        <f t="shared" si="69"/>
        <v>0</v>
      </c>
      <c r="O283" s="18">
        <f t="shared" si="69"/>
        <v>0</v>
      </c>
    </row>
    <row r="284" spans="1:15" s="7" customFormat="1" ht="15" customHeight="1" x14ac:dyDescent="0.15">
      <c r="A284" s="11" t="s">
        <v>542</v>
      </c>
      <c r="B284" s="12" t="s">
        <v>208</v>
      </c>
      <c r="C284" s="9">
        <f>SUM(D284:O284)</f>
        <v>1</v>
      </c>
      <c r="D284" s="33">
        <v>1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</row>
    <row r="285" spans="1:15" s="7" customFormat="1" ht="15" customHeight="1" x14ac:dyDescent="0.15">
      <c r="A285" s="4" t="s">
        <v>543</v>
      </c>
      <c r="B285" s="31" t="s">
        <v>209</v>
      </c>
      <c r="C285" s="18">
        <f t="shared" ref="C285:O285" si="70">+C286</f>
        <v>1</v>
      </c>
      <c r="D285" s="18">
        <f t="shared" si="70"/>
        <v>1</v>
      </c>
      <c r="E285" s="18">
        <f t="shared" si="70"/>
        <v>0</v>
      </c>
      <c r="F285" s="18">
        <f t="shared" si="70"/>
        <v>0</v>
      </c>
      <c r="G285" s="18">
        <f t="shared" si="70"/>
        <v>0</v>
      </c>
      <c r="H285" s="18">
        <f t="shared" si="70"/>
        <v>0</v>
      </c>
      <c r="I285" s="18">
        <f t="shared" si="70"/>
        <v>0</v>
      </c>
      <c r="J285" s="18">
        <f t="shared" si="70"/>
        <v>0</v>
      </c>
      <c r="K285" s="18">
        <f t="shared" si="70"/>
        <v>0</v>
      </c>
      <c r="L285" s="18">
        <f t="shared" si="70"/>
        <v>0</v>
      </c>
      <c r="M285" s="18">
        <f t="shared" si="70"/>
        <v>0</v>
      </c>
      <c r="N285" s="18">
        <f t="shared" si="70"/>
        <v>0</v>
      </c>
      <c r="O285" s="18">
        <f t="shared" si="70"/>
        <v>0</v>
      </c>
    </row>
    <row r="286" spans="1:15" s="7" customFormat="1" ht="15" customHeight="1" x14ac:dyDescent="0.15">
      <c r="A286" s="11" t="s">
        <v>544</v>
      </c>
      <c r="B286" s="12" t="s">
        <v>210</v>
      </c>
      <c r="C286" s="9">
        <f>SUM(D286:O286)</f>
        <v>1</v>
      </c>
      <c r="D286" s="33">
        <v>1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</row>
    <row r="287" spans="1:15" s="7" customFormat="1" ht="15" customHeight="1" x14ac:dyDescent="0.15">
      <c r="A287" s="4" t="s">
        <v>545</v>
      </c>
      <c r="B287" s="31" t="s">
        <v>211</v>
      </c>
      <c r="C287" s="18">
        <f t="shared" ref="C287:O287" si="71">SUM(C288:C289)</f>
        <v>90385.639999999985</v>
      </c>
      <c r="D287" s="18">
        <f t="shared" si="71"/>
        <v>0</v>
      </c>
      <c r="E287" s="18">
        <f t="shared" si="71"/>
        <v>0</v>
      </c>
      <c r="F287" s="18">
        <f t="shared" si="71"/>
        <v>1778.08</v>
      </c>
      <c r="G287" s="18">
        <f t="shared" si="71"/>
        <v>27066.3</v>
      </c>
      <c r="H287" s="18">
        <f t="shared" si="71"/>
        <v>2963.46</v>
      </c>
      <c r="I287" s="18">
        <f t="shared" si="71"/>
        <v>0</v>
      </c>
      <c r="J287" s="18">
        <f t="shared" si="71"/>
        <v>11952.63</v>
      </c>
      <c r="K287" s="18">
        <f t="shared" si="71"/>
        <v>592.69000000000005</v>
      </c>
      <c r="L287" s="18">
        <f t="shared" si="71"/>
        <v>1580.51</v>
      </c>
      <c r="M287" s="18">
        <f t="shared" si="71"/>
        <v>790.25</v>
      </c>
      <c r="N287" s="18">
        <f t="shared" si="71"/>
        <v>21732.07</v>
      </c>
      <c r="O287" s="18">
        <f t="shared" si="71"/>
        <v>21929.65</v>
      </c>
    </row>
    <row r="288" spans="1:15" s="30" customFormat="1" ht="15" customHeight="1" x14ac:dyDescent="0.15">
      <c r="A288" s="11" t="s">
        <v>546</v>
      </c>
      <c r="B288" s="12" t="s">
        <v>212</v>
      </c>
      <c r="C288" s="9">
        <f>SUM(D288:O288)</f>
        <v>49884.969999999994</v>
      </c>
      <c r="D288" s="33">
        <v>0</v>
      </c>
      <c r="E288" s="33">
        <v>0</v>
      </c>
      <c r="F288" s="33">
        <v>1778.08</v>
      </c>
      <c r="G288" s="33">
        <v>18175.91</v>
      </c>
      <c r="H288" s="33">
        <v>2963.46</v>
      </c>
      <c r="I288" s="33">
        <v>0</v>
      </c>
      <c r="J288" s="33">
        <v>2074.42</v>
      </c>
      <c r="K288" s="33">
        <v>592.69000000000005</v>
      </c>
      <c r="L288" s="33">
        <v>1580.51</v>
      </c>
      <c r="M288" s="33">
        <v>790.25</v>
      </c>
      <c r="N288" s="33">
        <v>0</v>
      </c>
      <c r="O288" s="33">
        <v>21929.65</v>
      </c>
    </row>
    <row r="289" spans="1:15" s="30" customFormat="1" ht="15" customHeight="1" x14ac:dyDescent="0.15">
      <c r="A289" s="11" t="s">
        <v>547</v>
      </c>
      <c r="B289" s="12" t="s">
        <v>213</v>
      </c>
      <c r="C289" s="9">
        <f>SUM(D289:O289)</f>
        <v>40500.67</v>
      </c>
      <c r="D289" s="33">
        <v>0</v>
      </c>
      <c r="E289" s="33">
        <v>0</v>
      </c>
      <c r="F289" s="33">
        <v>0</v>
      </c>
      <c r="G289" s="33">
        <v>8890.39</v>
      </c>
      <c r="H289" s="33">
        <v>0</v>
      </c>
      <c r="I289" s="33">
        <v>0</v>
      </c>
      <c r="J289" s="33">
        <v>9878.2099999999991</v>
      </c>
      <c r="K289" s="33">
        <v>0</v>
      </c>
      <c r="L289" s="33">
        <v>0</v>
      </c>
      <c r="M289" s="33">
        <v>0</v>
      </c>
      <c r="N289" s="33">
        <v>21732.07</v>
      </c>
      <c r="O289" s="33">
        <v>0</v>
      </c>
    </row>
    <row r="290" spans="1:15" s="7" customFormat="1" ht="15" customHeight="1" x14ac:dyDescent="0.15">
      <c r="A290" s="4" t="s">
        <v>548</v>
      </c>
      <c r="B290" s="31" t="s">
        <v>214</v>
      </c>
      <c r="C290" s="18">
        <f t="shared" ref="C290:O290" si="72">+C291</f>
        <v>1</v>
      </c>
      <c r="D290" s="18">
        <f t="shared" si="72"/>
        <v>1</v>
      </c>
      <c r="E290" s="18">
        <f t="shared" si="72"/>
        <v>0</v>
      </c>
      <c r="F290" s="18">
        <f t="shared" si="72"/>
        <v>0</v>
      </c>
      <c r="G290" s="18">
        <f t="shared" si="72"/>
        <v>0</v>
      </c>
      <c r="H290" s="18">
        <f t="shared" si="72"/>
        <v>0</v>
      </c>
      <c r="I290" s="18">
        <f t="shared" si="72"/>
        <v>0</v>
      </c>
      <c r="J290" s="18">
        <f t="shared" si="72"/>
        <v>0</v>
      </c>
      <c r="K290" s="18">
        <f t="shared" si="72"/>
        <v>0</v>
      </c>
      <c r="L290" s="18">
        <f t="shared" si="72"/>
        <v>0</v>
      </c>
      <c r="M290" s="18">
        <f t="shared" si="72"/>
        <v>0</v>
      </c>
      <c r="N290" s="18">
        <f t="shared" si="72"/>
        <v>0</v>
      </c>
      <c r="O290" s="18">
        <f t="shared" si="72"/>
        <v>0</v>
      </c>
    </row>
    <row r="291" spans="1:15" s="7" customFormat="1" ht="15" customHeight="1" x14ac:dyDescent="0.15">
      <c r="A291" s="11" t="s">
        <v>549</v>
      </c>
      <c r="B291" s="12" t="s">
        <v>214</v>
      </c>
      <c r="C291" s="9">
        <f>SUM(D291:O291)</f>
        <v>1</v>
      </c>
      <c r="D291" s="33">
        <v>1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</row>
    <row r="292" spans="1:15" s="7" customFormat="1" ht="15" customHeight="1" x14ac:dyDescent="0.15">
      <c r="A292" s="3" t="s">
        <v>518</v>
      </c>
      <c r="B292" s="29" t="s">
        <v>265</v>
      </c>
      <c r="C292" s="17">
        <f>+C293+C299+C305</f>
        <v>137767.80000000002</v>
      </c>
      <c r="D292" s="17">
        <f t="shared" ref="D292:O292" si="73">+D293+D299+D305</f>
        <v>471.65</v>
      </c>
      <c r="E292" s="17">
        <f t="shared" si="73"/>
        <v>848.51</v>
      </c>
      <c r="F292" s="17">
        <f t="shared" si="73"/>
        <v>693.02</v>
      </c>
      <c r="G292" s="17">
        <f t="shared" si="73"/>
        <v>4187.9399999999996</v>
      </c>
      <c r="H292" s="17">
        <f t="shared" si="73"/>
        <v>12391.49</v>
      </c>
      <c r="I292" s="17">
        <f t="shared" si="73"/>
        <v>4035.2</v>
      </c>
      <c r="J292" s="17">
        <f t="shared" si="73"/>
        <v>4176.6000000000004</v>
      </c>
      <c r="K292" s="17">
        <f t="shared" si="73"/>
        <v>14671.07</v>
      </c>
      <c r="L292" s="17">
        <f t="shared" si="73"/>
        <v>1857.15</v>
      </c>
      <c r="M292" s="17">
        <f t="shared" si="73"/>
        <v>6537.46</v>
      </c>
      <c r="N292" s="17">
        <f t="shared" si="73"/>
        <v>30839.96</v>
      </c>
      <c r="O292" s="17">
        <f t="shared" si="73"/>
        <v>57057.75</v>
      </c>
    </row>
    <row r="293" spans="1:15" s="7" customFormat="1" ht="15" customHeight="1" x14ac:dyDescent="0.15">
      <c r="A293" s="4" t="s">
        <v>519</v>
      </c>
      <c r="B293" s="31" t="s">
        <v>5</v>
      </c>
      <c r="C293" s="18">
        <f>SUM(C294:C298)</f>
        <v>137758.80000000002</v>
      </c>
      <c r="D293" s="18">
        <f t="shared" ref="D293:O293" si="74">SUM(D294:D298)</f>
        <v>462.65</v>
      </c>
      <c r="E293" s="18">
        <f t="shared" si="74"/>
        <v>848.51</v>
      </c>
      <c r="F293" s="18">
        <f t="shared" si="74"/>
        <v>693.02</v>
      </c>
      <c r="G293" s="18">
        <f t="shared" si="74"/>
        <v>4187.9399999999996</v>
      </c>
      <c r="H293" s="18">
        <f t="shared" si="74"/>
        <v>12391.49</v>
      </c>
      <c r="I293" s="18">
        <f t="shared" si="74"/>
        <v>4035.2</v>
      </c>
      <c r="J293" s="18">
        <f t="shared" si="74"/>
        <v>4176.6000000000004</v>
      </c>
      <c r="K293" s="18">
        <f t="shared" si="74"/>
        <v>14671.07</v>
      </c>
      <c r="L293" s="18">
        <f t="shared" si="74"/>
        <v>1857.15</v>
      </c>
      <c r="M293" s="18">
        <f t="shared" si="74"/>
        <v>6537.46</v>
      </c>
      <c r="N293" s="18">
        <f t="shared" si="74"/>
        <v>30839.96</v>
      </c>
      <c r="O293" s="18">
        <f t="shared" si="74"/>
        <v>57057.75</v>
      </c>
    </row>
    <row r="294" spans="1:15" s="7" customFormat="1" ht="15" customHeight="1" x14ac:dyDescent="0.15">
      <c r="A294" s="11" t="s">
        <v>520</v>
      </c>
      <c r="B294" s="12" t="s">
        <v>215</v>
      </c>
      <c r="C294" s="9">
        <f>SUM(D294:O294)</f>
        <v>1</v>
      </c>
      <c r="D294" s="33">
        <v>1</v>
      </c>
      <c r="E294" s="33">
        <v>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</row>
    <row r="295" spans="1:15" s="30" customFormat="1" ht="15" customHeight="1" x14ac:dyDescent="0.15">
      <c r="A295" s="11" t="s">
        <v>521</v>
      </c>
      <c r="B295" s="12" t="s">
        <v>216</v>
      </c>
      <c r="C295" s="9">
        <f>SUM(D295:O295)</f>
        <v>82619.510000000009</v>
      </c>
      <c r="D295" s="33">
        <v>459.65</v>
      </c>
      <c r="E295" s="33">
        <v>848.51</v>
      </c>
      <c r="F295" s="33">
        <v>693.02</v>
      </c>
      <c r="G295" s="33">
        <v>4187.9399999999996</v>
      </c>
      <c r="H295" s="33">
        <v>12391.49</v>
      </c>
      <c r="I295" s="33">
        <v>4035.2</v>
      </c>
      <c r="J295" s="33">
        <v>4176.6000000000004</v>
      </c>
      <c r="K295" s="33">
        <v>14671.07</v>
      </c>
      <c r="L295" s="33">
        <v>1857.15</v>
      </c>
      <c r="M295" s="33">
        <v>6537.46</v>
      </c>
      <c r="N295" s="33">
        <v>30839.96</v>
      </c>
      <c r="O295" s="33">
        <v>1921.46</v>
      </c>
    </row>
    <row r="296" spans="1:15" s="7" customFormat="1" ht="15" customHeight="1" x14ac:dyDescent="0.15">
      <c r="A296" s="11" t="s">
        <v>522</v>
      </c>
      <c r="B296" s="12" t="s">
        <v>217</v>
      </c>
      <c r="C296" s="9">
        <f>SUM(D296:O296)</f>
        <v>55136.29</v>
      </c>
      <c r="D296" s="33">
        <v>0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55136.29</v>
      </c>
    </row>
    <row r="297" spans="1:15" s="7" customFormat="1" ht="15" customHeight="1" x14ac:dyDescent="0.15">
      <c r="A297" s="11" t="s">
        <v>662</v>
      </c>
      <c r="B297" s="54" t="s">
        <v>664</v>
      </c>
      <c r="C297" s="9">
        <f t="shared" ref="C297:C298" si="75">SUM(D297:O297)</f>
        <v>1</v>
      </c>
      <c r="D297" s="33">
        <v>1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</row>
    <row r="298" spans="1:15" s="7" customFormat="1" ht="15" customHeight="1" x14ac:dyDescent="0.15">
      <c r="A298" s="11" t="s">
        <v>663</v>
      </c>
      <c r="B298" s="54" t="s">
        <v>665</v>
      </c>
      <c r="C298" s="9">
        <f t="shared" si="75"/>
        <v>1</v>
      </c>
      <c r="D298" s="33">
        <v>1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</row>
    <row r="299" spans="1:15" s="30" customFormat="1" ht="15" customHeight="1" x14ac:dyDescent="0.15">
      <c r="A299" s="4" t="s">
        <v>523</v>
      </c>
      <c r="B299" s="31" t="s">
        <v>7</v>
      </c>
      <c r="C299" s="18">
        <f>SUM(C300:C304)</f>
        <v>5</v>
      </c>
      <c r="D299" s="18">
        <f t="shared" ref="D299:O299" si="76">SUM(D300:D304)</f>
        <v>5</v>
      </c>
      <c r="E299" s="18">
        <f t="shared" si="76"/>
        <v>0</v>
      </c>
      <c r="F299" s="18">
        <f t="shared" si="76"/>
        <v>0</v>
      </c>
      <c r="G299" s="18">
        <f t="shared" si="76"/>
        <v>0</v>
      </c>
      <c r="H299" s="18">
        <f t="shared" si="76"/>
        <v>0</v>
      </c>
      <c r="I299" s="18">
        <f t="shared" si="76"/>
        <v>0</v>
      </c>
      <c r="J299" s="18">
        <f t="shared" si="76"/>
        <v>0</v>
      </c>
      <c r="K299" s="18">
        <f t="shared" si="76"/>
        <v>0</v>
      </c>
      <c r="L299" s="18">
        <f t="shared" si="76"/>
        <v>0</v>
      </c>
      <c r="M299" s="18">
        <f t="shared" si="76"/>
        <v>0</v>
      </c>
      <c r="N299" s="18">
        <f t="shared" si="76"/>
        <v>0</v>
      </c>
      <c r="O299" s="18">
        <f t="shared" si="76"/>
        <v>0</v>
      </c>
    </row>
    <row r="300" spans="1:15" s="7" customFormat="1" ht="15" customHeight="1" x14ac:dyDescent="0.15">
      <c r="A300" s="11" t="s">
        <v>524</v>
      </c>
      <c r="B300" s="12" t="s">
        <v>218</v>
      </c>
      <c r="C300" s="9">
        <f>SUM(D300:O300)</f>
        <v>1</v>
      </c>
      <c r="D300" s="33">
        <v>1</v>
      </c>
      <c r="E300" s="33">
        <v>0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</row>
    <row r="301" spans="1:15" s="30" customFormat="1" ht="15" customHeight="1" x14ac:dyDescent="0.15">
      <c r="A301" s="11" t="s">
        <v>525</v>
      </c>
      <c r="B301" s="12" t="s">
        <v>219</v>
      </c>
      <c r="C301" s="9">
        <f>SUM(D301:O301)</f>
        <v>1</v>
      </c>
      <c r="D301" s="33">
        <v>1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</row>
    <row r="302" spans="1:15" s="7" customFormat="1" ht="15" customHeight="1" x14ac:dyDescent="0.15">
      <c r="A302" s="11" t="s">
        <v>526</v>
      </c>
      <c r="B302" s="12" t="s">
        <v>220</v>
      </c>
      <c r="C302" s="9">
        <f>SUM(D302:O302)</f>
        <v>1</v>
      </c>
      <c r="D302" s="33">
        <v>1</v>
      </c>
      <c r="E302" s="33">
        <v>0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</row>
    <row r="303" spans="1:15" s="7" customFormat="1" ht="15" customHeight="1" x14ac:dyDescent="0.15">
      <c r="A303" s="11" t="s">
        <v>527</v>
      </c>
      <c r="B303" s="12" t="s">
        <v>221</v>
      </c>
      <c r="C303" s="9">
        <f>SUM(D303:O303)</f>
        <v>1</v>
      </c>
      <c r="D303" s="33">
        <v>1</v>
      </c>
      <c r="E303" s="33">
        <v>0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</row>
    <row r="304" spans="1:15" s="30" customFormat="1" ht="15" customHeight="1" x14ac:dyDescent="0.15">
      <c r="A304" s="11" t="s">
        <v>528</v>
      </c>
      <c r="B304" s="12" t="s">
        <v>222</v>
      </c>
      <c r="C304" s="9">
        <f>SUM(D304:O304)</f>
        <v>1</v>
      </c>
      <c r="D304" s="33">
        <v>1</v>
      </c>
      <c r="E304" s="33">
        <v>0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</row>
    <row r="305" spans="1:15" s="7" customFormat="1" ht="15" customHeight="1" x14ac:dyDescent="0.15">
      <c r="A305" s="4" t="s">
        <v>529</v>
      </c>
      <c r="B305" s="31" t="s">
        <v>12</v>
      </c>
      <c r="C305" s="18">
        <f>SUM(C306:C309)</f>
        <v>4</v>
      </c>
      <c r="D305" s="18">
        <f t="shared" ref="D305:O305" si="77">SUM(D306:D309)</f>
        <v>4</v>
      </c>
      <c r="E305" s="18">
        <f t="shared" si="77"/>
        <v>0</v>
      </c>
      <c r="F305" s="18">
        <f t="shared" si="77"/>
        <v>0</v>
      </c>
      <c r="G305" s="18">
        <f t="shared" si="77"/>
        <v>0</v>
      </c>
      <c r="H305" s="18">
        <f t="shared" si="77"/>
        <v>0</v>
      </c>
      <c r="I305" s="18">
        <f t="shared" si="77"/>
        <v>0</v>
      </c>
      <c r="J305" s="18">
        <f t="shared" si="77"/>
        <v>0</v>
      </c>
      <c r="K305" s="18">
        <f t="shared" si="77"/>
        <v>0</v>
      </c>
      <c r="L305" s="18">
        <f t="shared" si="77"/>
        <v>0</v>
      </c>
      <c r="M305" s="18">
        <f t="shared" si="77"/>
        <v>0</v>
      </c>
      <c r="N305" s="18">
        <f t="shared" si="77"/>
        <v>0</v>
      </c>
      <c r="O305" s="18">
        <f t="shared" si="77"/>
        <v>0</v>
      </c>
    </row>
    <row r="306" spans="1:15" s="7" customFormat="1" ht="15" customHeight="1" x14ac:dyDescent="0.15">
      <c r="A306" s="11" t="s">
        <v>530</v>
      </c>
      <c r="B306" s="12" t="s">
        <v>223</v>
      </c>
      <c r="C306" s="9">
        <f>SUM(D306:O306)</f>
        <v>1</v>
      </c>
      <c r="D306" s="33">
        <v>1</v>
      </c>
      <c r="E306" s="33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</row>
    <row r="307" spans="1:15" s="30" customFormat="1" ht="15" customHeight="1" x14ac:dyDescent="0.15">
      <c r="A307" s="11" t="s">
        <v>531</v>
      </c>
      <c r="B307" s="12" t="s">
        <v>224</v>
      </c>
      <c r="C307" s="9">
        <f>SUM(D307:O307)</f>
        <v>1</v>
      </c>
      <c r="D307" s="33">
        <v>1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</row>
    <row r="308" spans="1:15" s="30" customFormat="1" ht="15" customHeight="1" x14ac:dyDescent="0.15">
      <c r="A308" s="11" t="s">
        <v>532</v>
      </c>
      <c r="B308" s="12" t="s">
        <v>225</v>
      </c>
      <c r="C308" s="9">
        <f>SUM(D308:O308)</f>
        <v>1</v>
      </c>
      <c r="D308" s="33">
        <v>1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</row>
    <row r="309" spans="1:15" s="7" customFormat="1" ht="15" customHeight="1" x14ac:dyDescent="0.15">
      <c r="A309" s="11" t="s">
        <v>533</v>
      </c>
      <c r="B309" s="12" t="s">
        <v>226</v>
      </c>
      <c r="C309" s="9">
        <f>SUM(D309:O309)</f>
        <v>1</v>
      </c>
      <c r="D309" s="33">
        <v>1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</row>
    <row r="310" spans="1:15" s="7" customFormat="1" ht="45.75" customHeight="1" x14ac:dyDescent="0.15">
      <c r="A310" s="2" t="s">
        <v>550</v>
      </c>
      <c r="B310" s="40" t="s">
        <v>566</v>
      </c>
      <c r="C310" s="15">
        <f>+C311+C335</f>
        <v>1229188342.5</v>
      </c>
      <c r="D310" s="15">
        <f t="shared" ref="D310:O310" si="78">+D311+D335</f>
        <v>98818629.189999998</v>
      </c>
      <c r="E310" s="15">
        <f t="shared" si="78"/>
        <v>113935485.76999998</v>
      </c>
      <c r="F310" s="15">
        <f t="shared" si="78"/>
        <v>115095830.37</v>
      </c>
      <c r="G310" s="15">
        <f t="shared" si="78"/>
        <v>114592615.09999999</v>
      </c>
      <c r="H310" s="15">
        <f t="shared" si="78"/>
        <v>104545657.02</v>
      </c>
      <c r="I310" s="15">
        <f t="shared" si="78"/>
        <v>94563481.010000005</v>
      </c>
      <c r="J310" s="15">
        <f t="shared" si="78"/>
        <v>94922696.300000012</v>
      </c>
      <c r="K310" s="15">
        <f t="shared" si="78"/>
        <v>94005649.400000006</v>
      </c>
      <c r="L310" s="15">
        <f t="shared" si="78"/>
        <v>112257928.28</v>
      </c>
      <c r="M310" s="15">
        <f t="shared" si="78"/>
        <v>100759881.97999999</v>
      </c>
      <c r="N310" s="15">
        <f t="shared" si="78"/>
        <v>84495035.140000001</v>
      </c>
      <c r="O310" s="15">
        <f t="shared" si="78"/>
        <v>101195452.93999998</v>
      </c>
    </row>
    <row r="311" spans="1:15" s="7" customFormat="1" ht="37.5" customHeight="1" x14ac:dyDescent="0.15">
      <c r="A311" s="1" t="s">
        <v>551</v>
      </c>
      <c r="B311" s="37" t="s">
        <v>567</v>
      </c>
      <c r="C311" s="16">
        <f>+C312+C325+C328</f>
        <v>1229188341.5</v>
      </c>
      <c r="D311" s="16">
        <f t="shared" ref="D311:O311" si="79">+D312+D325+D328</f>
        <v>98818628.189999998</v>
      </c>
      <c r="E311" s="16">
        <f t="shared" si="79"/>
        <v>113935485.76999998</v>
      </c>
      <c r="F311" s="16">
        <f t="shared" si="79"/>
        <v>115095830.37</v>
      </c>
      <c r="G311" s="16">
        <f t="shared" si="79"/>
        <v>114592615.09999999</v>
      </c>
      <c r="H311" s="16">
        <f t="shared" si="79"/>
        <v>104545657.02</v>
      </c>
      <c r="I311" s="16">
        <f t="shared" si="79"/>
        <v>94563481.010000005</v>
      </c>
      <c r="J311" s="16">
        <f t="shared" si="79"/>
        <v>94922696.300000012</v>
      </c>
      <c r="K311" s="16">
        <f t="shared" si="79"/>
        <v>94005649.400000006</v>
      </c>
      <c r="L311" s="16">
        <f t="shared" si="79"/>
        <v>112257928.28</v>
      </c>
      <c r="M311" s="16">
        <f t="shared" si="79"/>
        <v>100759881.97999999</v>
      </c>
      <c r="N311" s="16">
        <f t="shared" si="79"/>
        <v>84495035.140000001</v>
      </c>
      <c r="O311" s="16">
        <f t="shared" si="79"/>
        <v>101195452.93999998</v>
      </c>
    </row>
    <row r="312" spans="1:15" s="7" customFormat="1" ht="15" customHeight="1" x14ac:dyDescent="0.15">
      <c r="A312" s="3" t="s">
        <v>552</v>
      </c>
      <c r="B312" s="29" t="s">
        <v>266</v>
      </c>
      <c r="C312" s="17">
        <f>SUM(C313:C324)</f>
        <v>817065103</v>
      </c>
      <c r="D312" s="17">
        <f t="shared" ref="D312:O312" si="80">SUM(D313:D324)</f>
        <v>62996820.25999999</v>
      </c>
      <c r="E312" s="17">
        <f t="shared" si="80"/>
        <v>78113679.849999979</v>
      </c>
      <c r="F312" s="17">
        <f t="shared" si="80"/>
        <v>79274024.450000003</v>
      </c>
      <c r="G312" s="17">
        <f t="shared" si="80"/>
        <v>78770809.179999992</v>
      </c>
      <c r="H312" s="17">
        <f t="shared" si="80"/>
        <v>68723851.099999994</v>
      </c>
      <c r="I312" s="17">
        <f t="shared" si="80"/>
        <v>58741675.080000006</v>
      </c>
      <c r="J312" s="17">
        <f t="shared" si="80"/>
        <v>59100890.380000003</v>
      </c>
      <c r="K312" s="17">
        <f t="shared" si="80"/>
        <v>58183843.480000004</v>
      </c>
      <c r="L312" s="17">
        <f t="shared" si="80"/>
        <v>76436122.359999999</v>
      </c>
      <c r="M312" s="17">
        <f t="shared" si="80"/>
        <v>64938076.079999998</v>
      </c>
      <c r="N312" s="17">
        <f t="shared" si="80"/>
        <v>57542446.890000001</v>
      </c>
      <c r="O312" s="17">
        <f t="shared" si="80"/>
        <v>74242863.889999986</v>
      </c>
    </row>
    <row r="313" spans="1:15" s="7" customFormat="1" ht="15" customHeight="1" x14ac:dyDescent="0.15">
      <c r="A313" s="11" t="s">
        <v>553</v>
      </c>
      <c r="B313" s="12" t="s">
        <v>227</v>
      </c>
      <c r="C313" s="9">
        <f>SUM(D313:O313)</f>
        <v>507520980</v>
      </c>
      <c r="D313" s="33">
        <v>40908971.729999997</v>
      </c>
      <c r="E313" s="33">
        <v>53502931.460000001</v>
      </c>
      <c r="F313" s="33">
        <v>42271351.210000001</v>
      </c>
      <c r="G313" s="33">
        <v>55840082.350000001</v>
      </c>
      <c r="H313" s="33">
        <v>41895062.369999997</v>
      </c>
      <c r="I313" s="33">
        <v>39848267.490000002</v>
      </c>
      <c r="J313" s="33">
        <v>38233533.159999996</v>
      </c>
      <c r="K313" s="33">
        <v>38193280.469999999</v>
      </c>
      <c r="L313" s="33">
        <v>38515350.939999998</v>
      </c>
      <c r="M313" s="33">
        <v>41395858.079999998</v>
      </c>
      <c r="N313" s="33">
        <v>37583911.890000001</v>
      </c>
      <c r="O313" s="33">
        <v>39332378.850000001</v>
      </c>
    </row>
    <row r="314" spans="1:15" s="7" customFormat="1" ht="15" customHeight="1" x14ac:dyDescent="0.15">
      <c r="A314" s="11" t="s">
        <v>554</v>
      </c>
      <c r="B314" s="12" t="s">
        <v>228</v>
      </c>
      <c r="C314" s="9">
        <f>SUM(D314:O314)</f>
        <v>193592979.99999997</v>
      </c>
      <c r="D314" s="33">
        <v>16020151.65</v>
      </c>
      <c r="E314" s="33">
        <v>19084672.920000002</v>
      </c>
      <c r="F314" s="33">
        <v>16410092.699999999</v>
      </c>
      <c r="G314" s="33">
        <v>19958306.210000001</v>
      </c>
      <c r="H314" s="33">
        <v>15824982.01</v>
      </c>
      <c r="I314" s="33">
        <v>13216036.529999999</v>
      </c>
      <c r="J314" s="33">
        <v>15674538.07</v>
      </c>
      <c r="K314" s="33">
        <v>-244062.28</v>
      </c>
      <c r="L314" s="33">
        <v>31700036.48</v>
      </c>
      <c r="M314" s="33">
        <v>14853011.42</v>
      </c>
      <c r="N314" s="33">
        <v>15505497.810000001</v>
      </c>
      <c r="O314" s="33">
        <v>15589716.48</v>
      </c>
    </row>
    <row r="315" spans="1:15" s="7" customFormat="1" ht="15" customHeight="1" x14ac:dyDescent="0.15">
      <c r="A315" s="11" t="s">
        <v>555</v>
      </c>
      <c r="B315" s="12" t="s">
        <v>229</v>
      </c>
      <c r="C315" s="9">
        <f>SUM(D315:O315)</f>
        <v>30656214.999999996</v>
      </c>
      <c r="D315" s="33">
        <v>2776306.86</v>
      </c>
      <c r="E315" s="33">
        <v>3109708.23</v>
      </c>
      <c r="F315" s="33">
        <v>2896473.99</v>
      </c>
      <c r="G315" s="33">
        <v>1310571.32</v>
      </c>
      <c r="H315" s="33">
        <v>7183734.25</v>
      </c>
      <c r="I315" s="33">
        <v>2784851.66</v>
      </c>
      <c r="J315" s="33">
        <v>1448236.99</v>
      </c>
      <c r="K315" s="33">
        <v>1426417.52</v>
      </c>
      <c r="L315" s="33">
        <v>1448237</v>
      </c>
      <c r="M315" s="33">
        <v>3375203.18</v>
      </c>
      <c r="N315" s="33">
        <v>1448237</v>
      </c>
      <c r="O315" s="33">
        <v>1448237</v>
      </c>
    </row>
    <row r="316" spans="1:15" s="7" customFormat="1" ht="15" customHeight="1" x14ac:dyDescent="0.15">
      <c r="A316" s="11" t="s">
        <v>556</v>
      </c>
      <c r="B316" s="12" t="s">
        <v>230</v>
      </c>
      <c r="C316" s="9">
        <f>SUM(D316:O316)</f>
        <v>1</v>
      </c>
      <c r="D316" s="33">
        <v>0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1</v>
      </c>
    </row>
    <row r="317" spans="1:15" s="7" customFormat="1" ht="15" customHeight="1" x14ac:dyDescent="0.15">
      <c r="A317" s="11" t="s">
        <v>557</v>
      </c>
      <c r="B317" s="12" t="s">
        <v>231</v>
      </c>
      <c r="C317" s="9">
        <f>SUM(D317:O317)</f>
        <v>504272.99999999994</v>
      </c>
      <c r="D317" s="33">
        <v>32325.21</v>
      </c>
      <c r="E317" s="33">
        <v>72532.350000000006</v>
      </c>
      <c r="F317" s="33">
        <v>16178.8</v>
      </c>
      <c r="G317" s="33">
        <v>6479.41</v>
      </c>
      <c r="H317" s="33">
        <v>81587.34</v>
      </c>
      <c r="I317" s="33">
        <v>16128.91</v>
      </c>
      <c r="J317" s="33">
        <v>39705.83</v>
      </c>
      <c r="K317" s="33">
        <v>0</v>
      </c>
      <c r="L317" s="33">
        <v>74963.42</v>
      </c>
      <c r="M317" s="33">
        <v>78145.38</v>
      </c>
      <c r="N317" s="33">
        <v>43671.56</v>
      </c>
      <c r="O317" s="33">
        <v>42554.79</v>
      </c>
    </row>
    <row r="318" spans="1:15" s="7" customFormat="1" ht="15" customHeight="1" x14ac:dyDescent="0.15">
      <c r="A318" s="11" t="s">
        <v>558</v>
      </c>
      <c r="B318" s="12" t="s">
        <v>232</v>
      </c>
      <c r="C318" s="9">
        <f>SUM(D318:O318)</f>
        <v>19990085</v>
      </c>
      <c r="D318" s="33">
        <v>1570962.07</v>
      </c>
      <c r="E318" s="33">
        <v>1820037.6</v>
      </c>
      <c r="F318" s="33">
        <v>1570132.4</v>
      </c>
      <c r="G318" s="33">
        <v>1439507.2</v>
      </c>
      <c r="H318" s="33">
        <v>1907708.95</v>
      </c>
      <c r="I318" s="33">
        <v>1712979.19</v>
      </c>
      <c r="J318" s="33">
        <v>1756849.92</v>
      </c>
      <c r="K318" s="33">
        <v>1761433.02</v>
      </c>
      <c r="L318" s="33">
        <v>1803932.91</v>
      </c>
      <c r="M318" s="33">
        <v>1602828.68</v>
      </c>
      <c r="N318" s="33">
        <v>1571053.98</v>
      </c>
      <c r="O318" s="33">
        <v>1472659.08</v>
      </c>
    </row>
    <row r="319" spans="1:15" s="7" customFormat="1" ht="15" customHeight="1" x14ac:dyDescent="0.15">
      <c r="A319" s="11" t="s">
        <v>559</v>
      </c>
      <c r="B319" s="12" t="s">
        <v>233</v>
      </c>
      <c r="C319" s="9">
        <f>SUM(D319:O319)</f>
        <v>54406220.000000007</v>
      </c>
      <c r="D319" s="33">
        <v>59088.03</v>
      </c>
      <c r="E319" s="33">
        <v>24038.49</v>
      </c>
      <c r="F319" s="33">
        <v>15881055.4</v>
      </c>
      <c r="G319" s="33">
        <v>19777.88</v>
      </c>
      <c r="H319" s="33">
        <v>143874.18</v>
      </c>
      <c r="I319" s="33">
        <v>17051.28</v>
      </c>
      <c r="J319" s="33">
        <v>857482.7</v>
      </c>
      <c r="K319" s="33">
        <v>16165547.32</v>
      </c>
      <c r="L319" s="33">
        <v>2153993.89</v>
      </c>
      <c r="M319" s="33">
        <v>2976292.56</v>
      </c>
      <c r="N319" s="33">
        <v>598449.74</v>
      </c>
      <c r="O319" s="33">
        <v>15509568.529999999</v>
      </c>
    </row>
    <row r="320" spans="1:15" s="30" customFormat="1" ht="22.5" x14ac:dyDescent="0.15">
      <c r="A320" s="11" t="s">
        <v>636</v>
      </c>
      <c r="B320" s="39" t="s">
        <v>625</v>
      </c>
      <c r="C320" s="9">
        <f>SUM(D320:O320)</f>
        <v>1</v>
      </c>
      <c r="D320" s="33">
        <v>1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</row>
    <row r="321" spans="1:15" s="7" customFormat="1" ht="15" customHeight="1" x14ac:dyDescent="0.15">
      <c r="A321" s="11" t="s">
        <v>560</v>
      </c>
      <c r="B321" s="12" t="s">
        <v>234</v>
      </c>
      <c r="C321" s="9">
        <f>SUM(D321:O321)</f>
        <v>2071368.9999999998</v>
      </c>
      <c r="D321" s="33">
        <v>146895.4</v>
      </c>
      <c r="E321" s="33">
        <v>221491.31</v>
      </c>
      <c r="F321" s="33">
        <v>132125.93</v>
      </c>
      <c r="G321" s="33">
        <v>147777.81</v>
      </c>
      <c r="H321" s="33">
        <v>199177.18</v>
      </c>
      <c r="I321" s="33">
        <v>203517.82</v>
      </c>
      <c r="J321" s="33">
        <v>156916.45000000001</v>
      </c>
      <c r="K321" s="33">
        <v>219806.9</v>
      </c>
      <c r="L321" s="33">
        <v>159372.92000000001</v>
      </c>
      <c r="M321" s="33">
        <v>137662.79999999999</v>
      </c>
      <c r="N321" s="33">
        <v>150033.23000000001</v>
      </c>
      <c r="O321" s="33">
        <v>196591.25</v>
      </c>
    </row>
    <row r="322" spans="1:15" s="7" customFormat="1" ht="15" customHeight="1" x14ac:dyDescent="0.15">
      <c r="A322" s="11" t="s">
        <v>561</v>
      </c>
      <c r="B322" s="12" t="s">
        <v>637</v>
      </c>
      <c r="C322" s="9">
        <f>SUM(D322:O322)</f>
        <v>1</v>
      </c>
      <c r="D322" s="33">
        <v>1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</row>
    <row r="323" spans="1:15" s="30" customFormat="1" ht="15" customHeight="1" x14ac:dyDescent="0.15">
      <c r="A323" s="11" t="s">
        <v>562</v>
      </c>
      <c r="B323" s="12" t="s">
        <v>235</v>
      </c>
      <c r="C323" s="9">
        <f>SUM(D323:O323)</f>
        <v>580391</v>
      </c>
      <c r="D323" s="33">
        <v>49013.98</v>
      </c>
      <c r="E323" s="33">
        <v>0</v>
      </c>
      <c r="F323" s="33">
        <v>96614.02</v>
      </c>
      <c r="G323" s="33">
        <v>48307</v>
      </c>
      <c r="H323" s="33">
        <v>48307</v>
      </c>
      <c r="I323" s="33">
        <v>48307</v>
      </c>
      <c r="J323" s="33">
        <v>48307</v>
      </c>
      <c r="K323" s="33">
        <v>48307</v>
      </c>
      <c r="L323" s="33">
        <v>48307</v>
      </c>
      <c r="M323" s="33">
        <v>48307</v>
      </c>
      <c r="N323" s="33">
        <v>48307</v>
      </c>
      <c r="O323" s="33">
        <v>48307</v>
      </c>
    </row>
    <row r="324" spans="1:15" s="30" customFormat="1" ht="15" customHeight="1" x14ac:dyDescent="0.15">
      <c r="A324" s="11" t="s">
        <v>638</v>
      </c>
      <c r="B324" s="39" t="s">
        <v>626</v>
      </c>
      <c r="C324" s="9">
        <f>SUM(D324:O324)</f>
        <v>7742587</v>
      </c>
      <c r="D324" s="33">
        <v>1433103.33</v>
      </c>
      <c r="E324" s="33">
        <v>278267.49</v>
      </c>
      <c r="F324" s="33">
        <v>0</v>
      </c>
      <c r="G324" s="33">
        <v>0</v>
      </c>
      <c r="H324" s="33">
        <v>1439417.82</v>
      </c>
      <c r="I324" s="33">
        <v>894535.2</v>
      </c>
      <c r="J324" s="33">
        <v>885320.26</v>
      </c>
      <c r="K324" s="33">
        <v>613113.53</v>
      </c>
      <c r="L324" s="33">
        <v>531927.80000000005</v>
      </c>
      <c r="M324" s="33">
        <v>470766.98</v>
      </c>
      <c r="N324" s="33">
        <v>593284.68000000005</v>
      </c>
      <c r="O324" s="33">
        <v>602849.91</v>
      </c>
    </row>
    <row r="325" spans="1:15" s="7" customFormat="1" ht="15" customHeight="1" x14ac:dyDescent="0.15">
      <c r="A325" s="3" t="s">
        <v>563</v>
      </c>
      <c r="B325" s="29" t="s">
        <v>253</v>
      </c>
      <c r="C325" s="17">
        <f>SUM(C326:C327)</f>
        <v>412123236.5</v>
      </c>
      <c r="D325" s="17">
        <f t="shared" ref="D325:O325" si="81">SUM(D326:D327)</f>
        <v>35821805.93</v>
      </c>
      <c r="E325" s="17">
        <f t="shared" si="81"/>
        <v>35821805.920000002</v>
      </c>
      <c r="F325" s="17">
        <f t="shared" si="81"/>
        <v>35821805.920000002</v>
      </c>
      <c r="G325" s="17">
        <f t="shared" si="81"/>
        <v>35821805.920000002</v>
      </c>
      <c r="H325" s="17">
        <f t="shared" si="81"/>
        <v>35821805.920000002</v>
      </c>
      <c r="I325" s="17">
        <f t="shared" si="81"/>
        <v>35821805.93</v>
      </c>
      <c r="J325" s="17">
        <f t="shared" si="81"/>
        <v>35821805.920000002</v>
      </c>
      <c r="K325" s="17">
        <f t="shared" si="81"/>
        <v>35821805.920000002</v>
      </c>
      <c r="L325" s="17">
        <f t="shared" si="81"/>
        <v>35821805.920000002</v>
      </c>
      <c r="M325" s="17">
        <f t="shared" si="81"/>
        <v>35821805.899999999</v>
      </c>
      <c r="N325" s="17">
        <f t="shared" si="81"/>
        <v>26952588.25</v>
      </c>
      <c r="O325" s="17">
        <f t="shared" si="81"/>
        <v>26952589.050000001</v>
      </c>
    </row>
    <row r="326" spans="1:15" s="7" customFormat="1" ht="15" customHeight="1" x14ac:dyDescent="0.15">
      <c r="A326" s="11" t="s">
        <v>564</v>
      </c>
      <c r="B326" s="12" t="s">
        <v>236</v>
      </c>
      <c r="C326" s="9">
        <f>SUM(D326:O326)</f>
        <v>88692176.680000007</v>
      </c>
      <c r="D326" s="33">
        <v>8869217.6699999999</v>
      </c>
      <c r="E326" s="33">
        <v>8869217.6699999999</v>
      </c>
      <c r="F326" s="33">
        <v>8869217.6699999999</v>
      </c>
      <c r="G326" s="33">
        <v>8869217.6699999999</v>
      </c>
      <c r="H326" s="33">
        <v>8869217.6699999999</v>
      </c>
      <c r="I326" s="33">
        <v>8869217.6699999999</v>
      </c>
      <c r="J326" s="33">
        <v>8869217.6699999999</v>
      </c>
      <c r="K326" s="33">
        <v>8869217.6699999999</v>
      </c>
      <c r="L326" s="33">
        <v>8869217.6699999999</v>
      </c>
      <c r="M326" s="33">
        <v>8869217.6500000004</v>
      </c>
      <c r="N326" s="33">
        <v>0</v>
      </c>
      <c r="O326" s="33">
        <v>0</v>
      </c>
    </row>
    <row r="327" spans="1:15" s="7" customFormat="1" ht="22.5" customHeight="1" x14ac:dyDescent="0.15">
      <c r="A327" s="38" t="s">
        <v>565</v>
      </c>
      <c r="B327" s="12" t="s">
        <v>237</v>
      </c>
      <c r="C327" s="9">
        <f>SUM(D327:O327)</f>
        <v>323431059.81999999</v>
      </c>
      <c r="D327" s="33">
        <v>26952588.260000002</v>
      </c>
      <c r="E327" s="33">
        <v>26952588.25</v>
      </c>
      <c r="F327" s="33">
        <v>26952588.25</v>
      </c>
      <c r="G327" s="33">
        <v>26952588.25</v>
      </c>
      <c r="H327" s="33">
        <v>26952588.25</v>
      </c>
      <c r="I327" s="33">
        <v>26952588.260000002</v>
      </c>
      <c r="J327" s="33">
        <v>26952588.25</v>
      </c>
      <c r="K327" s="33">
        <v>26952588.25</v>
      </c>
      <c r="L327" s="33">
        <v>26952588.25</v>
      </c>
      <c r="M327" s="33">
        <v>26952588.25</v>
      </c>
      <c r="N327" s="33">
        <v>26952588.25</v>
      </c>
      <c r="O327" s="33">
        <v>26952589.050000001</v>
      </c>
    </row>
    <row r="328" spans="1:15" s="7" customFormat="1" ht="15" customHeight="1" x14ac:dyDescent="0.15">
      <c r="A328" s="3" t="s">
        <v>568</v>
      </c>
      <c r="B328" s="29" t="s">
        <v>254</v>
      </c>
      <c r="C328" s="17">
        <f>+C329+C331</f>
        <v>2</v>
      </c>
      <c r="D328" s="17">
        <f t="shared" ref="D328:O328" si="82">+D329+D331</f>
        <v>2</v>
      </c>
      <c r="E328" s="17">
        <f t="shared" si="82"/>
        <v>0</v>
      </c>
      <c r="F328" s="17">
        <f t="shared" si="82"/>
        <v>0</v>
      </c>
      <c r="G328" s="17">
        <f t="shared" si="82"/>
        <v>0</v>
      </c>
      <c r="H328" s="17">
        <f t="shared" si="82"/>
        <v>0</v>
      </c>
      <c r="I328" s="17">
        <f t="shared" si="82"/>
        <v>0</v>
      </c>
      <c r="J328" s="17">
        <f t="shared" si="82"/>
        <v>0</v>
      </c>
      <c r="K328" s="17">
        <f t="shared" si="82"/>
        <v>0</v>
      </c>
      <c r="L328" s="17">
        <f t="shared" si="82"/>
        <v>0</v>
      </c>
      <c r="M328" s="17">
        <f t="shared" si="82"/>
        <v>0</v>
      </c>
      <c r="N328" s="17">
        <f t="shared" si="82"/>
        <v>0</v>
      </c>
      <c r="O328" s="17">
        <f t="shared" si="82"/>
        <v>0</v>
      </c>
    </row>
    <row r="329" spans="1:15" s="30" customFormat="1" ht="15" customHeight="1" x14ac:dyDescent="0.15">
      <c r="A329" s="35" t="s">
        <v>639</v>
      </c>
      <c r="B329" s="41" t="s">
        <v>627</v>
      </c>
      <c r="C329" s="19">
        <f>+C330</f>
        <v>0</v>
      </c>
      <c r="D329" s="19">
        <f t="shared" ref="D329:O329" si="83">+D330</f>
        <v>0</v>
      </c>
      <c r="E329" s="19">
        <f t="shared" si="83"/>
        <v>0</v>
      </c>
      <c r="F329" s="19">
        <f t="shared" si="83"/>
        <v>0</v>
      </c>
      <c r="G329" s="19">
        <f t="shared" si="83"/>
        <v>0</v>
      </c>
      <c r="H329" s="19">
        <f t="shared" si="83"/>
        <v>0</v>
      </c>
      <c r="I329" s="19">
        <f t="shared" si="83"/>
        <v>0</v>
      </c>
      <c r="J329" s="19">
        <f t="shared" si="83"/>
        <v>0</v>
      </c>
      <c r="K329" s="19">
        <f t="shared" si="83"/>
        <v>0</v>
      </c>
      <c r="L329" s="19">
        <f t="shared" si="83"/>
        <v>0</v>
      </c>
      <c r="M329" s="19">
        <f t="shared" si="83"/>
        <v>0</v>
      </c>
      <c r="N329" s="19">
        <f t="shared" si="83"/>
        <v>0</v>
      </c>
      <c r="O329" s="19">
        <f t="shared" si="83"/>
        <v>0</v>
      </c>
    </row>
    <row r="330" spans="1:15" s="30" customFormat="1" ht="15" customHeight="1" x14ac:dyDescent="0.15">
      <c r="A330" s="38" t="s">
        <v>658</v>
      </c>
      <c r="B330" s="39" t="s">
        <v>666</v>
      </c>
      <c r="C330" s="20">
        <f>SUM(D330:O330)</f>
        <v>0</v>
      </c>
      <c r="D330" s="33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</row>
    <row r="331" spans="1:15" s="7" customFormat="1" ht="15" customHeight="1" x14ac:dyDescent="0.15">
      <c r="A331" s="35" t="s">
        <v>569</v>
      </c>
      <c r="B331" s="31" t="s">
        <v>238</v>
      </c>
      <c r="C331" s="18">
        <f>SUM(C332:C334)</f>
        <v>2</v>
      </c>
      <c r="D331" s="18">
        <f t="shared" ref="D331:O331" si="84">SUM(D332:D334)</f>
        <v>2</v>
      </c>
      <c r="E331" s="18">
        <f t="shared" si="84"/>
        <v>0</v>
      </c>
      <c r="F331" s="18">
        <f t="shared" si="84"/>
        <v>0</v>
      </c>
      <c r="G331" s="18">
        <f t="shared" si="84"/>
        <v>0</v>
      </c>
      <c r="H331" s="18">
        <f t="shared" si="84"/>
        <v>0</v>
      </c>
      <c r="I331" s="18">
        <f t="shared" si="84"/>
        <v>0</v>
      </c>
      <c r="J331" s="18">
        <f t="shared" si="84"/>
        <v>0</v>
      </c>
      <c r="K331" s="18">
        <f t="shared" si="84"/>
        <v>0</v>
      </c>
      <c r="L331" s="18">
        <f t="shared" si="84"/>
        <v>0</v>
      </c>
      <c r="M331" s="18">
        <f t="shared" si="84"/>
        <v>0</v>
      </c>
      <c r="N331" s="18">
        <f t="shared" si="84"/>
        <v>0</v>
      </c>
      <c r="O331" s="18">
        <f t="shared" si="84"/>
        <v>0</v>
      </c>
    </row>
    <row r="332" spans="1:15" s="43" customFormat="1" ht="15" customHeight="1" x14ac:dyDescent="0.15">
      <c r="A332" s="38" t="s">
        <v>570</v>
      </c>
      <c r="B332" s="39" t="s">
        <v>624</v>
      </c>
      <c r="C332" s="9">
        <f>SUM(D332:O332)</f>
        <v>1</v>
      </c>
      <c r="D332" s="42">
        <v>1</v>
      </c>
      <c r="E332" s="33">
        <v>0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</row>
    <row r="333" spans="1:15" s="44" customFormat="1" ht="15" customHeight="1" x14ac:dyDescent="0.15">
      <c r="A333" s="38" t="s">
        <v>571</v>
      </c>
      <c r="B333" s="39" t="s">
        <v>239</v>
      </c>
      <c r="C333" s="9">
        <f>SUM(D333:O333)</f>
        <v>1</v>
      </c>
      <c r="D333" s="42">
        <v>1</v>
      </c>
      <c r="E333" s="33">
        <v>0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</row>
    <row r="334" spans="1:15" s="24" customFormat="1" ht="15" customHeight="1" x14ac:dyDescent="0.15">
      <c r="A334" s="38" t="s">
        <v>641</v>
      </c>
      <c r="B334" s="39" t="s">
        <v>640</v>
      </c>
      <c r="C334" s="9">
        <f>SUM(D334:O334)</f>
        <v>0</v>
      </c>
      <c r="D334" s="42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</row>
    <row r="335" spans="1:15" s="24" customFormat="1" ht="24" customHeight="1" x14ac:dyDescent="0.15">
      <c r="A335" s="1" t="s">
        <v>572</v>
      </c>
      <c r="B335" s="37" t="s">
        <v>573</v>
      </c>
      <c r="C335" s="16">
        <f>+C336</f>
        <v>1</v>
      </c>
      <c r="D335" s="16">
        <f t="shared" ref="D335:O337" si="85">+D336</f>
        <v>1</v>
      </c>
      <c r="E335" s="16">
        <f t="shared" si="85"/>
        <v>0</v>
      </c>
      <c r="F335" s="16">
        <f t="shared" si="85"/>
        <v>0</v>
      </c>
      <c r="G335" s="16">
        <f t="shared" si="85"/>
        <v>0</v>
      </c>
      <c r="H335" s="16">
        <f t="shared" si="85"/>
        <v>0</v>
      </c>
      <c r="I335" s="16">
        <f t="shared" si="85"/>
        <v>0</v>
      </c>
      <c r="J335" s="16">
        <f t="shared" si="85"/>
        <v>0</v>
      </c>
      <c r="K335" s="16">
        <f t="shared" si="85"/>
        <v>0</v>
      </c>
      <c r="L335" s="16">
        <f t="shared" si="85"/>
        <v>0</v>
      </c>
      <c r="M335" s="16">
        <f t="shared" si="85"/>
        <v>0</v>
      </c>
      <c r="N335" s="16">
        <f t="shared" si="85"/>
        <v>0</v>
      </c>
      <c r="O335" s="16">
        <f t="shared" si="85"/>
        <v>0</v>
      </c>
    </row>
    <row r="336" spans="1:15" s="24" customFormat="1" ht="15" customHeight="1" x14ac:dyDescent="0.15">
      <c r="A336" s="3" t="s">
        <v>574</v>
      </c>
      <c r="B336" s="29" t="s">
        <v>240</v>
      </c>
      <c r="C336" s="17">
        <f>+C337</f>
        <v>1</v>
      </c>
      <c r="D336" s="17">
        <f t="shared" si="85"/>
        <v>1</v>
      </c>
      <c r="E336" s="17">
        <f t="shared" si="85"/>
        <v>0</v>
      </c>
      <c r="F336" s="17">
        <f t="shared" si="85"/>
        <v>0</v>
      </c>
      <c r="G336" s="17">
        <f t="shared" si="85"/>
        <v>0</v>
      </c>
      <c r="H336" s="17">
        <f t="shared" si="85"/>
        <v>0</v>
      </c>
      <c r="I336" s="17">
        <f t="shared" si="85"/>
        <v>0</v>
      </c>
      <c r="J336" s="17">
        <f t="shared" si="85"/>
        <v>0</v>
      </c>
      <c r="K336" s="17">
        <f t="shared" si="85"/>
        <v>0</v>
      </c>
      <c r="L336" s="17">
        <f t="shared" si="85"/>
        <v>0</v>
      </c>
      <c r="M336" s="17">
        <f t="shared" si="85"/>
        <v>0</v>
      </c>
      <c r="N336" s="17">
        <f t="shared" si="85"/>
        <v>0</v>
      </c>
      <c r="O336" s="17">
        <f t="shared" si="85"/>
        <v>0</v>
      </c>
    </row>
    <row r="337" spans="1:15" s="24" customFormat="1" ht="15" customHeight="1" x14ac:dyDescent="0.15">
      <c r="A337" s="4" t="s">
        <v>575</v>
      </c>
      <c r="B337" s="31" t="s">
        <v>240</v>
      </c>
      <c r="C337" s="18">
        <f>+C338</f>
        <v>1</v>
      </c>
      <c r="D337" s="18">
        <f t="shared" si="85"/>
        <v>1</v>
      </c>
      <c r="E337" s="18">
        <f t="shared" si="85"/>
        <v>0</v>
      </c>
      <c r="F337" s="18">
        <f t="shared" si="85"/>
        <v>0</v>
      </c>
      <c r="G337" s="18">
        <f t="shared" si="85"/>
        <v>0</v>
      </c>
      <c r="H337" s="18">
        <f t="shared" si="85"/>
        <v>0</v>
      </c>
      <c r="I337" s="18">
        <f t="shared" si="85"/>
        <v>0</v>
      </c>
      <c r="J337" s="18">
        <f t="shared" si="85"/>
        <v>0</v>
      </c>
      <c r="K337" s="18">
        <f t="shared" si="85"/>
        <v>0</v>
      </c>
      <c r="L337" s="18">
        <f t="shared" si="85"/>
        <v>0</v>
      </c>
      <c r="M337" s="18">
        <f t="shared" si="85"/>
        <v>0</v>
      </c>
      <c r="N337" s="18">
        <f t="shared" si="85"/>
        <v>0</v>
      </c>
      <c r="O337" s="18">
        <f t="shared" si="85"/>
        <v>0</v>
      </c>
    </row>
    <row r="338" spans="1:15" s="24" customFormat="1" ht="15" customHeight="1" x14ac:dyDescent="0.15">
      <c r="A338" s="11" t="s">
        <v>576</v>
      </c>
      <c r="B338" s="12" t="s">
        <v>241</v>
      </c>
      <c r="C338" s="9">
        <f>SUM(D338:O338)</f>
        <v>1</v>
      </c>
      <c r="D338" s="42">
        <v>1</v>
      </c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</row>
    <row r="339" spans="1:15" s="24" customFormat="1" ht="15" customHeight="1" x14ac:dyDescent="0.15">
      <c r="A339" s="45"/>
      <c r="B339" s="46" t="s">
        <v>581</v>
      </c>
      <c r="C339" s="21">
        <f>+C8+C310</f>
        <v>1554647588.98</v>
      </c>
      <c r="D339" s="21">
        <f t="shared" ref="D339:O339" si="86">+D8+D310</f>
        <v>152405386.88</v>
      </c>
      <c r="E339" s="21">
        <f t="shared" si="86"/>
        <v>151385473.31</v>
      </c>
      <c r="F339" s="21">
        <f t="shared" si="86"/>
        <v>148304510.89000002</v>
      </c>
      <c r="G339" s="21">
        <f t="shared" si="86"/>
        <v>143683896.43000001</v>
      </c>
      <c r="H339" s="21">
        <f t="shared" si="86"/>
        <v>122743884.45999999</v>
      </c>
      <c r="I339" s="21">
        <f t="shared" si="86"/>
        <v>115723054.89</v>
      </c>
      <c r="J339" s="21">
        <f t="shared" si="86"/>
        <v>111719477.99000001</v>
      </c>
      <c r="K339" s="21">
        <f t="shared" si="86"/>
        <v>107704807.22</v>
      </c>
      <c r="L339" s="21">
        <f t="shared" si="86"/>
        <v>132892085.55</v>
      </c>
      <c r="M339" s="21">
        <f t="shared" si="86"/>
        <v>123107733.31999999</v>
      </c>
      <c r="N339" s="21">
        <f t="shared" si="86"/>
        <v>110345736.13</v>
      </c>
      <c r="O339" s="21">
        <f t="shared" si="86"/>
        <v>134631541.90999997</v>
      </c>
    </row>
    <row r="340" spans="1:15" s="24" customFormat="1" ht="15" customHeight="1" x14ac:dyDescent="0.15">
      <c r="A340" s="44"/>
      <c r="B340" s="46" t="s">
        <v>623</v>
      </c>
      <c r="C340" s="22">
        <v>464232903.50999999</v>
      </c>
      <c r="D340" s="22"/>
      <c r="E340" s="22"/>
      <c r="F340" s="22"/>
      <c r="G340" s="22"/>
      <c r="H340" s="22"/>
      <c r="I340" s="22"/>
      <c r="J340" s="22"/>
      <c r="K340" s="22"/>
      <c r="L340" s="22"/>
      <c r="M340" s="47"/>
      <c r="N340" s="47"/>
      <c r="O340" s="47"/>
    </row>
    <row r="341" spans="1:15" s="24" customFormat="1" ht="15" customHeight="1" x14ac:dyDescent="0.15">
      <c r="A341" s="7"/>
      <c r="B341" s="7"/>
      <c r="C341" s="23">
        <f>+C339+C340</f>
        <v>2018880492.49</v>
      </c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1:15" s="24" customFormat="1" ht="15" customHeight="1" x14ac:dyDescent="0.15">
      <c r="A342" s="7"/>
      <c r="B342" s="7"/>
      <c r="C342" s="7"/>
      <c r="D342" s="55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1:15" s="24" customFormat="1" ht="15" customHeight="1" x14ac:dyDescent="0.15"/>
    <row r="344" spans="1:15" s="24" customFormat="1" ht="15" customHeight="1" x14ac:dyDescent="0.15"/>
    <row r="345" spans="1:15" s="24" customFormat="1" ht="15" customHeight="1" x14ac:dyDescent="0.15">
      <c r="C345" s="48"/>
    </row>
    <row r="346" spans="1:15" s="24" customFormat="1" ht="15" customHeight="1" x14ac:dyDescent="0.15"/>
    <row r="347" spans="1:15" s="24" customFormat="1" ht="15" customHeight="1" x14ac:dyDescent="0.15"/>
    <row r="348" spans="1:15" s="24" customFormat="1" ht="15" customHeight="1" x14ac:dyDescent="0.15"/>
    <row r="349" spans="1:15" s="24" customFormat="1" ht="15" customHeight="1" x14ac:dyDescent="0.15"/>
    <row r="350" spans="1:15" s="24" customFormat="1" ht="15" customHeight="1" x14ac:dyDescent="0.15"/>
    <row r="351" spans="1:15" s="24" customFormat="1" ht="15" customHeight="1" x14ac:dyDescent="0.15"/>
    <row r="352" spans="1:15" s="24" customFormat="1" ht="15" customHeight="1" x14ac:dyDescent="0.15"/>
    <row r="353" s="24" customFormat="1" ht="15" customHeight="1" x14ac:dyDescent="0.15"/>
    <row r="354" s="24" customFormat="1" ht="15" customHeight="1" x14ac:dyDescent="0.15"/>
    <row r="355" s="24" customFormat="1" ht="15" customHeight="1" x14ac:dyDescent="0.15"/>
    <row r="356" s="24" customFormat="1" ht="15" customHeight="1" x14ac:dyDescent="0.15"/>
    <row r="357" s="24" customFormat="1" ht="15" customHeight="1" x14ac:dyDescent="0.15"/>
    <row r="358" s="24" customFormat="1" ht="15" customHeight="1" x14ac:dyDescent="0.15"/>
    <row r="359" s="24" customFormat="1" ht="15" customHeight="1" x14ac:dyDescent="0.15"/>
    <row r="360" s="24" customFormat="1" x14ac:dyDescent="0.15"/>
    <row r="361" s="24" customFormat="1" x14ac:dyDescent="0.15"/>
    <row r="362" s="24" customFormat="1" x14ac:dyDescent="0.15"/>
    <row r="363" s="24" customFormat="1" x14ac:dyDescent="0.15"/>
    <row r="364" s="24" customFormat="1" x14ac:dyDescent="0.15"/>
    <row r="365" s="24" customFormat="1" x14ac:dyDescent="0.15"/>
    <row r="366" s="24" customFormat="1" x14ac:dyDescent="0.15"/>
    <row r="367" s="24" customFormat="1" x14ac:dyDescent="0.15"/>
    <row r="368" s="24" customFormat="1" x14ac:dyDescent="0.15"/>
    <row r="369" spans="1:1" s="24" customFormat="1" x14ac:dyDescent="0.15"/>
    <row r="370" spans="1:1" s="24" customFormat="1" x14ac:dyDescent="0.15"/>
    <row r="371" spans="1:1" s="24" customFormat="1" x14ac:dyDescent="0.15"/>
    <row r="372" spans="1:1" s="24" customFormat="1" x14ac:dyDescent="0.15"/>
    <row r="376" spans="1:1" x14ac:dyDescent="0.15">
      <c r="A376" s="6"/>
    </row>
  </sheetData>
  <mergeCells count="4">
    <mergeCell ref="A1:O1"/>
    <mergeCell ref="A2:O2"/>
    <mergeCell ref="A3:O3"/>
    <mergeCell ref="A4:O4"/>
  </mergeCells>
  <pageMargins left="1.7322834645669292" right="0.11811023622047245" top="0.32" bottom="0.62" header="0.19" footer="0.31496062992125984"/>
  <pageSetup paperSize="5" scale="65" orientation="landscape" horizontalDpi="300" verticalDpi="3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22 </vt:lpstr>
      <vt:lpstr>'PRESUPUESTO 22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Mensual de Ingresos</dc:title>
  <dc:creator>FastReport.NET</dc:creator>
  <cp:lastModifiedBy>Ayto-010</cp:lastModifiedBy>
  <cp:lastPrinted>2022-11-24T18:32:32Z</cp:lastPrinted>
  <dcterms:created xsi:type="dcterms:W3CDTF">2009-06-17T07:33:19Z</dcterms:created>
  <dcterms:modified xsi:type="dcterms:W3CDTF">2022-11-24T18:34:24Z</dcterms:modified>
</cp:coreProperties>
</file>